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do\Downloads\"/>
    </mc:Choice>
  </mc:AlternateContent>
  <xr:revisionPtr revIDLastSave="0" documentId="13_ncr:1_{DBABB8CC-EDAC-45FF-B412-0A9D4FE6BB02}" xr6:coauthVersionLast="47" xr6:coauthVersionMax="47" xr10:uidLastSave="{00000000-0000-0000-0000-000000000000}"/>
  <bookViews>
    <workbookView xWindow="-108" yWindow="-108" windowWidth="23256" windowHeight="12456" xr2:uid="{9ED72919-F244-2F41-9F43-D76D02C1DD22}"/>
  </bookViews>
  <sheets>
    <sheet name="Company Comparison" sheetId="8" r:id="rId1"/>
    <sheet name="Statements Model" sheetId="1" r:id="rId2"/>
    <sheet name="DCF" sheetId="9" r:id="rId3"/>
  </sheets>
  <externalReferences>
    <externalReference r:id="rId4"/>
  </externalReferences>
  <definedNames>
    <definedName name="_xlchart.v1.0" hidden="1">DCF!$B$18:$B$20</definedName>
    <definedName name="_xlchart.v1.1" hidden="1">DCF!$D$18:$D$20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9" l="1" a="1"/>
  <c r="P16" i="9" s="1"/>
  <c r="P7" i="9" a="1"/>
  <c r="P7" i="9" s="1"/>
  <c r="P8" i="9" a="1"/>
  <c r="P8" i="9" s="1"/>
  <c r="D18" i="9"/>
  <c r="J134" i="1"/>
  <c r="P10" i="9" l="1"/>
  <c r="P13" i="9" s="1"/>
  <c r="F107" i="1"/>
  <c r="F48" i="1"/>
  <c r="F10" i="1"/>
  <c r="E10" i="1" s="1"/>
  <c r="D6" i="9" l="1"/>
  <c r="E107" i="1"/>
  <c r="D107" i="1" s="1"/>
  <c r="E6" i="9"/>
  <c r="G107" i="1"/>
  <c r="J113" i="1"/>
  <c r="D10" i="1"/>
  <c r="G10" i="1"/>
  <c r="H10" i="1" s="1"/>
  <c r="I10" i="1" s="1"/>
  <c r="J10" i="1" s="1"/>
  <c r="P18" i="9" l="1" a="1"/>
  <c r="P18" i="9" s="1"/>
  <c r="P21" i="9" s="1"/>
  <c r="P17" i="9" a="1"/>
  <c r="P17" i="9" s="1"/>
  <c r="H107" i="1"/>
  <c r="F6" i="9"/>
  <c r="C107" i="1"/>
  <c r="C10" i="1"/>
  <c r="P19" i="9" l="1"/>
  <c r="P24" i="9" s="1"/>
  <c r="I107" i="1"/>
  <c r="G6" i="9"/>
  <c r="J107" i="1" l="1"/>
  <c r="I6" i="9" s="1"/>
  <c r="H6" i="9"/>
  <c r="E48" i="1"/>
  <c r="G48" i="1"/>
  <c r="H48" i="1" s="1"/>
  <c r="I48" i="1" s="1"/>
  <c r="J48" i="1" s="1"/>
  <c r="D48" i="1" l="1"/>
  <c r="C48" i="1" l="1"/>
  <c r="J111" i="1" l="1"/>
  <c r="J110" i="1" l="1"/>
  <c r="J142" i="1" l="1"/>
  <c r="J141" i="1" s="1"/>
  <c r="J122" i="1" s="1"/>
  <c r="J127" i="1" s="1"/>
  <c r="J115" i="1" l="1"/>
  <c r="J116" i="1" l="1"/>
  <c r="J117" i="1"/>
  <c r="J109" i="1" l="1"/>
  <c r="J120" i="1" s="1"/>
  <c r="J140" i="1" l="1"/>
  <c r="J137" i="1"/>
  <c r="J139" i="1" l="1"/>
  <c r="J138" i="1" s="1"/>
  <c r="J114" i="1" l="1"/>
  <c r="J143" i="1" s="1"/>
  <c r="D19" i="9" l="1"/>
  <c r="K22" i="9"/>
  <c r="B19" i="9"/>
  <c r="K23" i="9"/>
  <c r="D20" i="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2"/>
        </ext>
      </extLst>
    </bk>
    <bk>
      <extLst>
        <ext uri="{3e2802c4-a4d2-4d8b-9148-e3be6c30e623}">
          <xlrd:rvb i="5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<sst xmlns="http://schemas.openxmlformats.org/spreadsheetml/2006/main" count="169" uniqueCount="152">
  <si>
    <t>Yellow cells are to be entered in manually or if left blank will be filled with the average of previous years statements model</t>
  </si>
  <si>
    <t>Year</t>
  </si>
  <si>
    <t>Quarter</t>
  </si>
  <si>
    <t>Q2</t>
  </si>
  <si>
    <t>Tickers</t>
  </si>
  <si>
    <t>Name</t>
  </si>
  <si>
    <t>Price</t>
  </si>
  <si>
    <t>PE</t>
  </si>
  <si>
    <t>(millions of $'s)</t>
  </si>
  <si>
    <t>Market Cap</t>
  </si>
  <si>
    <t>Revenue Per Share</t>
  </si>
  <si>
    <t>Revenue Growth</t>
  </si>
  <si>
    <t>EPS</t>
  </si>
  <si>
    <t>Dividend Yield</t>
  </si>
  <si>
    <t>Ticker</t>
  </si>
  <si>
    <t>Currency</t>
  </si>
  <si>
    <t>Current Year</t>
  </si>
  <si>
    <t>Shares Outstanding</t>
  </si>
  <si>
    <t>Estimated Tax Rate</t>
  </si>
  <si>
    <t>Income Statement</t>
  </si>
  <si>
    <t>FY</t>
  </si>
  <si>
    <t>E</t>
  </si>
  <si>
    <t>Revenue</t>
  </si>
  <si>
    <t>Cost of Revenue</t>
  </si>
  <si>
    <t>COGS % of Revenue</t>
  </si>
  <si>
    <t>Gross Profit</t>
  </si>
  <si>
    <t>Gross Profit Ratio</t>
  </si>
  <si>
    <t>Research And Development Expenses</t>
  </si>
  <si>
    <t>Research And Ddevelopement To Revenue</t>
  </si>
  <si>
    <t>Sales General And Administrative To Revenue</t>
  </si>
  <si>
    <t>Selling And Marketing Expenses</t>
  </si>
  <si>
    <t>Marketing Expense to Revenue</t>
  </si>
  <si>
    <t>Other Expenses</t>
  </si>
  <si>
    <t>Operating Expenses</t>
  </si>
  <si>
    <t>Cost And Expenses</t>
  </si>
  <si>
    <t>EBITDA</t>
  </si>
  <si>
    <t>EBITDAratio</t>
  </si>
  <si>
    <t>Interest Expense</t>
  </si>
  <si>
    <t>Interest Expense (% of LT Debt)</t>
  </si>
  <si>
    <t>Depreciation And Amortization</t>
  </si>
  <si>
    <t>Operating Income</t>
  </si>
  <si>
    <t>Operating Income Ratio</t>
  </si>
  <si>
    <t>Total Other Income Expenses Net</t>
  </si>
  <si>
    <t>Income Before Tax</t>
  </si>
  <si>
    <t>Income Before Tax Ratio</t>
  </si>
  <si>
    <t>Income Tax Expense</t>
  </si>
  <si>
    <t>Net Income</t>
  </si>
  <si>
    <t>Balance Sheet</t>
  </si>
  <si>
    <t>Assets</t>
  </si>
  <si>
    <t>Cash And Cash Equivalents</t>
  </si>
  <si>
    <t>Short Term Investments</t>
  </si>
  <si>
    <t>Cash And Short Term Investments</t>
  </si>
  <si>
    <t>Net Receivables</t>
  </si>
  <si>
    <t>Net Receivable(% of Revenue)</t>
  </si>
  <si>
    <t>Inventory</t>
  </si>
  <si>
    <t>Inventory(% of Revenue)</t>
  </si>
  <si>
    <t>Other Current Assets</t>
  </si>
  <si>
    <t>Total Current Assets</t>
  </si>
  <si>
    <t>Property Plant Equipment Net</t>
  </si>
  <si>
    <t>Goodwill</t>
  </si>
  <si>
    <t>Intangible Assets</t>
  </si>
  <si>
    <t>Goodwill And Intangible Assets</t>
  </si>
  <si>
    <t>Long Term Investments</t>
  </si>
  <si>
    <t>Tax Assets</t>
  </si>
  <si>
    <t>Other Non Current Assets</t>
  </si>
  <si>
    <t>Total Non Current Assets</t>
  </si>
  <si>
    <t>Other Assets</t>
  </si>
  <si>
    <t>Total Assets</t>
  </si>
  <si>
    <t>Liabilities</t>
  </si>
  <si>
    <t>Account Payables</t>
  </si>
  <si>
    <t>AP (% of COGS)</t>
  </si>
  <si>
    <t>Short Term Debt</t>
  </si>
  <si>
    <t>Tax Payables</t>
  </si>
  <si>
    <t>Deferred Revenue</t>
  </si>
  <si>
    <t>Deferred Revenue (% of Revenue)</t>
  </si>
  <si>
    <t>Other Current Liabilities</t>
  </si>
  <si>
    <t>Total Current Liabilities</t>
  </si>
  <si>
    <t>Long Term Debt</t>
  </si>
  <si>
    <t>Deferred Revenue Non Current</t>
  </si>
  <si>
    <t>DRNC (% of Revenue)</t>
  </si>
  <si>
    <t>Deferred Tax Liabilities Non Current</t>
  </si>
  <si>
    <t>Other Non Current Liabilities</t>
  </si>
  <si>
    <t>Total Non Current Liabilities</t>
  </si>
  <si>
    <t>Other Liabilities</t>
  </si>
  <si>
    <t>Total Liabilities</t>
  </si>
  <si>
    <t>Stockholders Equity</t>
  </si>
  <si>
    <t>Common Stock</t>
  </si>
  <si>
    <t>Retained Earnings</t>
  </si>
  <si>
    <t>Accumulated Other Comprehensive Income Loss</t>
  </si>
  <si>
    <t>Othertotal Stockholders Equity</t>
  </si>
  <si>
    <t>Total Stockholders Equity</t>
  </si>
  <si>
    <t>Total Liabilities and Stockholders Equity</t>
  </si>
  <si>
    <t>Cash Flows</t>
  </si>
  <si>
    <t>D&amp;A (% of Revenue)</t>
  </si>
  <si>
    <t>Deferred Income Tax</t>
  </si>
  <si>
    <t>Stock Based Compensation</t>
  </si>
  <si>
    <t>Change In Working Capital</t>
  </si>
  <si>
    <t>Accounts Receivables</t>
  </si>
  <si>
    <t>Accounts Payables</t>
  </si>
  <si>
    <t>Other Working Capital</t>
  </si>
  <si>
    <t>Other Non Cash Items</t>
  </si>
  <si>
    <t>Net Cash Provided By Operating Activities</t>
  </si>
  <si>
    <t>Investments In Property Plant And Equipment</t>
  </si>
  <si>
    <t>Acquisitions Net</t>
  </si>
  <si>
    <t>Purchases Of Investments</t>
  </si>
  <si>
    <t>Sales Maturities Of Investments</t>
  </si>
  <si>
    <t>Other Investing Activites</t>
  </si>
  <si>
    <t>Net Cash Used For Investing Activites</t>
  </si>
  <si>
    <t>Debt Repayment</t>
  </si>
  <si>
    <t>Common Stock Issued</t>
  </si>
  <si>
    <t>Common Stock Repurchased</t>
  </si>
  <si>
    <t>Dividends Paid</t>
  </si>
  <si>
    <t>Other Financing Activites</t>
  </si>
  <si>
    <t>Net Cash Used Provided By Financing Activities</t>
  </si>
  <si>
    <t>Effect Of Forex Changes On Cash</t>
  </si>
  <si>
    <t>Net Change In Cash</t>
  </si>
  <si>
    <t>Cash At End Of Period</t>
  </si>
  <si>
    <t>Cash At Beginning Of Period</t>
  </si>
  <si>
    <t>Operating Cash Flow</t>
  </si>
  <si>
    <t>Capital Expenditure</t>
  </si>
  <si>
    <t>CapEx (% of Revenue)</t>
  </si>
  <si>
    <t>Free Cash Flow</t>
  </si>
  <si>
    <t>Discounted Cash Flow Analysis</t>
  </si>
  <si>
    <t>Cash Flow Projections</t>
  </si>
  <si>
    <t>DCF Assumptions</t>
  </si>
  <si>
    <t>WACC Calculation</t>
  </si>
  <si>
    <t>Discount Rate:</t>
  </si>
  <si>
    <t>Terminal Growth Rate:</t>
  </si>
  <si>
    <t>Terminal Value:</t>
  </si>
  <si>
    <t>Rf</t>
  </si>
  <si>
    <t>Present Value of FCF</t>
  </si>
  <si>
    <t>Beta</t>
  </si>
  <si>
    <t>PV of Terminal Value:</t>
  </si>
  <si>
    <t>Rm</t>
  </si>
  <si>
    <t>Sum of PV of Cash Flows:</t>
  </si>
  <si>
    <t>Ke</t>
  </si>
  <si>
    <t>Enterprise Value:</t>
  </si>
  <si>
    <t>Tax Rate</t>
  </si>
  <si>
    <t>Market Value vs Intrinsic Value</t>
  </si>
  <si>
    <t>Balance Sheet Adjustments:</t>
  </si>
  <si>
    <t>Implied Equity Value:</t>
  </si>
  <si>
    <t>Cash and Cash Equivalents</t>
  </si>
  <si>
    <t>MarketValue</t>
  </si>
  <si>
    <t>Total Debt</t>
  </si>
  <si>
    <t>Implied Price per Share:</t>
  </si>
  <si>
    <t>Ve</t>
  </si>
  <si>
    <t>Intrinsic Value</t>
  </si>
  <si>
    <t>Current Price:</t>
  </si>
  <si>
    <t>Vd</t>
  </si>
  <si>
    <t>Kd</t>
  </si>
  <si>
    <t>WACC</t>
  </si>
  <si>
    <t>Selling General And Administrative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</si>
</sst>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&quot;$&quot;* #,##0_);_(&quot;$&quot;* \(#,##0\);_(&quot;$&quot;* &quot;-&quot;??_);_(@_)"/>
    <numFmt numFmtId="169" formatCode="0.00_);\(0.00\)"/>
    <numFmt numFmtId="170" formatCode="_(* #,##0_);_(* \(#,##0\);_(* &quot;-&quot;??_);_(@_)"/>
    <numFmt numFmtId="171" formatCode="0.0%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8" fontId="0" fillId="2" borderId="0" xfId="0" applyNumberFormat="1" applyFill="1"/>
    <xf numFmtId="168" fontId="0" fillId="2" borderId="1" xfId="1" applyNumberFormat="1" applyFont="1" applyFill="1" applyBorder="1"/>
    <xf numFmtId="10" fontId="0" fillId="2" borderId="0" xfId="0" applyNumberFormat="1" applyFill="1"/>
    <xf numFmtId="166" fontId="0" fillId="2" borderId="1" xfId="1" applyFont="1" applyFill="1" applyBorder="1"/>
    <xf numFmtId="168" fontId="0" fillId="2" borderId="2" xfId="1" applyNumberFormat="1" applyFont="1" applyFill="1" applyBorder="1"/>
    <xf numFmtId="168" fontId="0" fillId="2" borderId="1" xfId="0" applyNumberFormat="1" applyFill="1" applyBorder="1"/>
    <xf numFmtId="166" fontId="0" fillId="2" borderId="0" xfId="0" applyNumberFormat="1" applyFill="1"/>
    <xf numFmtId="168" fontId="0" fillId="2" borderId="2" xfId="0" applyNumberFormat="1" applyFill="1" applyBorder="1"/>
    <xf numFmtId="168" fontId="0" fillId="2" borderId="3" xfId="0" applyNumberFormat="1" applyFill="1" applyBorder="1"/>
    <xf numFmtId="0" fontId="5" fillId="3" borderId="4" xfId="0" applyFont="1" applyFill="1" applyBorder="1"/>
    <xf numFmtId="0" fontId="0" fillId="4" borderId="5" xfId="0" applyFill="1" applyBorder="1"/>
    <xf numFmtId="0" fontId="5" fillId="3" borderId="6" xfId="0" applyFont="1" applyFill="1" applyBorder="1"/>
    <xf numFmtId="0" fontId="6" fillId="3" borderId="4" xfId="0" applyFont="1" applyFill="1" applyBorder="1"/>
    <xf numFmtId="0" fontId="0" fillId="4" borderId="3" xfId="0" applyFill="1" applyBorder="1"/>
    <xf numFmtId="0" fontId="5" fillId="3" borderId="8" xfId="0" applyFont="1" applyFill="1" applyBorder="1"/>
    <xf numFmtId="0" fontId="5" fillId="3" borderId="0" xfId="0" applyFont="1" applyFill="1"/>
    <xf numFmtId="10" fontId="3" fillId="2" borderId="0" xfId="2" applyNumberFormat="1" applyFont="1" applyFill="1" applyBorder="1"/>
    <xf numFmtId="166" fontId="0" fillId="2" borderId="1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8" fontId="0" fillId="2" borderId="5" xfId="0" applyNumberFormat="1" applyFill="1" applyBorder="1"/>
    <xf numFmtId="10" fontId="3" fillId="2" borderId="9" xfId="2" applyNumberFormat="1" applyFont="1" applyFill="1" applyBorder="1"/>
    <xf numFmtId="0" fontId="5" fillId="3" borderId="9" xfId="0" applyFont="1" applyFill="1" applyBorder="1"/>
    <xf numFmtId="10" fontId="0" fillId="2" borderId="9" xfId="2" applyNumberFormat="1" applyFont="1" applyFill="1" applyBorder="1"/>
    <xf numFmtId="168" fontId="0" fillId="2" borderId="12" xfId="0" applyNumberFormat="1" applyFill="1" applyBorder="1"/>
    <xf numFmtId="0" fontId="0" fillId="2" borderId="9" xfId="0" applyFill="1" applyBorder="1"/>
    <xf numFmtId="166" fontId="0" fillId="2" borderId="9" xfId="0" applyNumberFormat="1" applyFill="1" applyBorder="1"/>
    <xf numFmtId="168" fontId="0" fillId="2" borderId="9" xfId="1" applyNumberFormat="1" applyFont="1" applyFill="1" applyBorder="1"/>
    <xf numFmtId="168" fontId="0" fillId="2" borderId="11" xfId="1" applyNumberFormat="1" applyFont="1" applyFill="1" applyBorder="1"/>
    <xf numFmtId="168" fontId="3" fillId="2" borderId="9" xfId="0" applyNumberFormat="1" applyFont="1" applyFill="1" applyBorder="1"/>
    <xf numFmtId="166" fontId="0" fillId="2" borderId="9" xfId="1" applyFont="1" applyFill="1" applyBorder="1"/>
    <xf numFmtId="166" fontId="0" fillId="2" borderId="11" xfId="1" applyFont="1" applyFill="1" applyBorder="1"/>
    <xf numFmtId="168" fontId="0" fillId="2" borderId="12" xfId="1" applyNumberFormat="1" applyFont="1" applyFill="1" applyBorder="1"/>
    <xf numFmtId="0" fontId="9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8" fillId="3" borderId="4" xfId="0" applyFont="1" applyFill="1" applyBorder="1"/>
    <xf numFmtId="0" fontId="5" fillId="3" borderId="3" xfId="0" applyFont="1" applyFill="1" applyBorder="1"/>
    <xf numFmtId="0" fontId="8" fillId="3" borderId="0" xfId="0" applyFont="1" applyFill="1"/>
    <xf numFmtId="0" fontId="8" fillId="3" borderId="9" xfId="0" applyFont="1" applyFill="1" applyBorder="1"/>
    <xf numFmtId="0" fontId="0" fillId="2" borderId="8" xfId="0" applyFill="1" applyBorder="1"/>
    <xf numFmtId="0" fontId="2" fillId="2" borderId="8" xfId="0" applyFont="1" applyFill="1" applyBorder="1"/>
    <xf numFmtId="168" fontId="0" fillId="2" borderId="0" xfId="1" applyNumberFormat="1" applyFont="1" applyFill="1" applyBorder="1"/>
    <xf numFmtId="0" fontId="2" fillId="2" borderId="6" xfId="0" applyFont="1" applyFill="1" applyBorder="1"/>
    <xf numFmtId="0" fontId="0" fillId="2" borderId="10" xfId="0" applyFill="1" applyBorder="1"/>
    <xf numFmtId="168" fontId="0" fillId="2" borderId="10" xfId="0" applyNumberFormat="1" applyFill="1" applyBorder="1"/>
    <xf numFmtId="168" fontId="0" fillId="2" borderId="7" xfId="0" applyNumberFormat="1" applyFill="1" applyBorder="1"/>
    <xf numFmtId="0" fontId="8" fillId="3" borderId="3" xfId="0" applyFont="1" applyFill="1" applyBorder="1"/>
    <xf numFmtId="0" fontId="8" fillId="3" borderId="5" xfId="0" applyFont="1" applyFill="1" applyBorder="1"/>
    <xf numFmtId="0" fontId="8" fillId="3" borderId="8" xfId="0" applyFont="1" applyFill="1" applyBorder="1"/>
    <xf numFmtId="10" fontId="0" fillId="2" borderId="9" xfId="0" applyNumberFormat="1" applyFill="1" applyBorder="1"/>
    <xf numFmtId="165" fontId="0" fillId="2" borderId="9" xfId="0" applyNumberFormat="1" applyFill="1" applyBorder="1"/>
    <xf numFmtId="165" fontId="2" fillId="2" borderId="9" xfId="0" applyNumberFormat="1" applyFont="1" applyFill="1" applyBorder="1"/>
    <xf numFmtId="166" fontId="0" fillId="2" borderId="0" xfId="1" applyFont="1" applyFill="1" applyBorder="1"/>
    <xf numFmtId="0" fontId="0" fillId="2" borderId="6" xfId="0" applyFill="1" applyBorder="1"/>
    <xf numFmtId="9" fontId="0" fillId="2" borderId="7" xfId="2" applyFont="1" applyFill="1" applyBorder="1"/>
    <xf numFmtId="10" fontId="0" fillId="4" borderId="9" xfId="0" applyNumberFormat="1" applyFill="1" applyBorder="1"/>
    <xf numFmtId="0" fontId="5" fillId="3" borderId="5" xfId="0" applyFont="1" applyFill="1" applyBorder="1"/>
    <xf numFmtId="166" fontId="0" fillId="2" borderId="7" xfId="0" applyNumberFormat="1" applyFill="1" applyBorder="1"/>
    <xf numFmtId="10" fontId="3" fillId="4" borderId="0" xfId="2" applyNumberFormat="1" applyFont="1" applyFill="1" applyBorder="1"/>
    <xf numFmtId="10" fontId="3" fillId="4" borderId="9" xfId="2" applyNumberFormat="1" applyFont="1" applyFill="1" applyBorder="1"/>
    <xf numFmtId="10" fontId="0" fillId="2" borderId="0" xfId="2" applyNumberFormat="1" applyFont="1" applyFill="1" applyBorder="1"/>
    <xf numFmtId="166" fontId="3" fillId="2" borderId="0" xfId="1" applyFont="1" applyFill="1" applyBorder="1"/>
    <xf numFmtId="168" fontId="3" fillId="2" borderId="0" xfId="0" applyNumberFormat="1" applyFont="1" applyFill="1"/>
    <xf numFmtId="0" fontId="3" fillId="2" borderId="0" xfId="0" applyFont="1" applyFill="1"/>
    <xf numFmtId="0" fontId="3" fillId="2" borderId="9" xfId="0" applyFont="1" applyFill="1" applyBorder="1"/>
    <xf numFmtId="39" fontId="0" fillId="2" borderId="8" xfId="0" applyNumberFormat="1" applyFill="1" applyBorder="1"/>
    <xf numFmtId="39" fontId="2" fillId="2" borderId="8" xfId="0" applyNumberFormat="1" applyFont="1" applyFill="1" applyBorder="1"/>
    <xf numFmtId="169" fontId="0" fillId="2" borderId="8" xfId="0" applyNumberFormat="1" applyFill="1" applyBorder="1"/>
    <xf numFmtId="0" fontId="4" fillId="2" borderId="8" xfId="0" applyFont="1" applyFill="1" applyBorder="1"/>
    <xf numFmtId="10" fontId="0" fillId="4" borderId="0" xfId="2" applyNumberFormat="1" applyFont="1" applyFill="1" applyBorder="1"/>
    <xf numFmtId="10" fontId="0" fillId="4" borderId="9" xfId="2" applyNumberFormat="1" applyFont="1" applyFill="1" applyBorder="1"/>
    <xf numFmtId="0" fontId="4" fillId="2" borderId="8" xfId="0" applyFont="1" applyFill="1" applyBorder="1" applyAlignment="1">
      <alignment horizontal="left" vertical="center"/>
    </xf>
    <xf numFmtId="39" fontId="4" fillId="2" borderId="8" xfId="0" applyNumberFormat="1" applyFont="1" applyFill="1" applyBorder="1"/>
    <xf numFmtId="166" fontId="0" fillId="2" borderId="11" xfId="0" applyNumberFormat="1" applyFill="1" applyBorder="1"/>
    <xf numFmtId="39" fontId="2" fillId="2" borderId="6" xfId="0" applyNumberFormat="1" applyFont="1" applyFill="1" applyBorder="1"/>
    <xf numFmtId="0" fontId="0" fillId="5" borderId="5" xfId="0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166" fontId="1" fillId="6" borderId="9" xfId="1" applyFont="1" applyFill="1" applyBorder="1"/>
    <xf numFmtId="170" fontId="1" fillId="6" borderId="9" xfId="3" applyNumberFormat="1" applyFont="1" applyFill="1" applyBorder="1"/>
    <xf numFmtId="10" fontId="8" fillId="3" borderId="9" xfId="0" applyNumberFormat="1" applyFont="1" applyFill="1" applyBorder="1"/>
    <xf numFmtId="0" fontId="0" fillId="4" borderId="9" xfId="0" applyFill="1" applyBorder="1"/>
    <xf numFmtId="9" fontId="0" fillId="4" borderId="9" xfId="0" applyNumberFormat="1" applyFill="1" applyBorder="1"/>
    <xf numFmtId="0" fontId="0" fillId="2" borderId="13" xfId="0" applyFill="1" applyBorder="1"/>
    <xf numFmtId="10" fontId="0" fillId="2" borderId="11" xfId="0" applyNumberFormat="1" applyFill="1" applyBorder="1"/>
    <xf numFmtId="9" fontId="0" fillId="2" borderId="9" xfId="0" applyNumberFormat="1" applyFill="1" applyBorder="1"/>
    <xf numFmtId="0" fontId="0" fillId="0" borderId="8" xfId="0" applyBorder="1"/>
    <xf numFmtId="166" fontId="0" fillId="0" borderId="9" xfId="0" applyNumberFormat="1" applyBorder="1"/>
    <xf numFmtId="10" fontId="0" fillId="2" borderId="7" xfId="2" applyNumberFormat="1" applyFont="1" applyFill="1" applyBorder="1"/>
    <xf numFmtId="2" fontId="0" fillId="2" borderId="0" xfId="0" applyNumberFormat="1" applyFill="1"/>
    <xf numFmtId="2" fontId="0" fillId="2" borderId="9" xfId="0" applyNumberFormat="1" applyFill="1" applyBorder="1"/>
    <xf numFmtId="10" fontId="0" fillId="2" borderId="10" xfId="2" applyNumberFormat="1" applyFont="1" applyFill="1" applyBorder="1"/>
    <xf numFmtId="0" fontId="5" fillId="3" borderId="14" xfId="0" applyFont="1" applyFill="1" applyBorder="1"/>
    <xf numFmtId="0" fontId="0" fillId="4" borderId="14" xfId="0" applyFill="1" applyBorder="1"/>
    <xf numFmtId="0" fontId="0" fillId="4" borderId="14" xfId="0" applyFill="1" applyBorder="1" applyAlignment="1">
      <alignment horizontal="right"/>
    </xf>
    <xf numFmtId="0" fontId="0" fillId="2" borderId="8" xfId="0" applyFill="1" applyBorder="1" applyAlignment="1">
      <alignment horizontal="left"/>
    </xf>
    <xf numFmtId="0" fontId="2" fillId="0" borderId="0" xfId="0" applyFont="1"/>
    <xf numFmtId="9" fontId="0" fillId="2" borderId="0" xfId="2" applyFont="1" applyFill="1" applyBorder="1"/>
    <xf numFmtId="9" fontId="0" fillId="2" borderId="9" xfId="2" applyFont="1" applyFill="1" applyBorder="1"/>
    <xf numFmtId="0" fontId="0" fillId="2" borderId="8" xfId="0" applyFill="1" applyBorder="1" applyAlignment="1">
      <alignment horizontal="left" indent="1"/>
    </xf>
    <xf numFmtId="10" fontId="0" fillId="2" borderId="8" xfId="0" applyNumberFormat="1" applyFill="1" applyBorder="1" applyAlignment="1">
      <alignment horizontal="left" indent="1"/>
    </xf>
    <xf numFmtId="0" fontId="3" fillId="2" borderId="8" xfId="0" applyFont="1" applyFill="1" applyBorder="1" applyAlignment="1">
      <alignment horizontal="left" indent="1"/>
    </xf>
    <xf numFmtId="171" fontId="0" fillId="2" borderId="0" xfId="2" applyNumberFormat="1" applyFont="1" applyFill="1" applyBorder="1"/>
    <xf numFmtId="0" fontId="0" fillId="5" borderId="7" xfId="0" applyFill="1" applyBorder="1" applyAlignment="1">
      <alignment horizontal="right"/>
    </xf>
    <xf numFmtId="9" fontId="3" fillId="2" borderId="0" xfId="2" applyFont="1" applyFill="1" applyBorder="1"/>
    <xf numFmtId="9" fontId="3" fillId="2" borderId="9" xfId="2" applyFont="1" applyFill="1" applyBorder="1"/>
    <xf numFmtId="171" fontId="0" fillId="2" borderId="9" xfId="2" applyNumberFormat="1" applyFont="1" applyFill="1" applyBorder="1"/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 cent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5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06/relationships/rdSupportingPropertyBag" Target="richData/rdsupporting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SupportingPropertyBagStructure" Target="richData/rdsupportingpropertybag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ichStyles" Target="richData/richStyles.xml"/><Relationship Id="rId5" Type="http://schemas.openxmlformats.org/officeDocument/2006/relationships/theme" Target="theme/theme1.xml"/><Relationship Id="rId15" Type="http://schemas.openxmlformats.org/officeDocument/2006/relationships/calcChain" Target="calcChain.xml"/><Relationship Id="rId10" Type="http://schemas.microsoft.com/office/2017/06/relationships/rdRichValueStructure" Target="richData/rdrichvaluestructure.xml"/><Relationship Id="rId4" Type="http://schemas.openxmlformats.org/officeDocument/2006/relationships/externalLink" Target="externalLinks/externalLink1.xml"/><Relationship Id="rId9" Type="http://schemas.microsoft.com/office/2017/06/relationships/rdRichValue" Target="richData/rdrichvalue.xml"/><Relationship Id="rId14" Type="http://schemas.microsoft.com/office/2017/06/relationships/rdRichValueTypes" Target="richData/rdRichValueTyp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Market Value vs Intrinsic Value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Market Value vs Intrinsic Value</a:t>
          </a:r>
        </a:p>
      </cx:txPr>
    </cx:title>
    <cx:plotArea>
      <cx:plotAreaRegion>
        <cx:series layoutId="waterfall" uniqueId="{67F76250-D82F-2E4E-BA88-2712553CC642}">
          <cx:dataPt idx="0">
            <cx:spPr>
              <a:solidFill>
                <a:srgbClr val="4472C4">
                  <a:lumMod val="50000"/>
                </a:srgbClr>
              </a:solidFill>
            </cx:spPr>
          </cx:dataPt>
          <cx:dataPt idx="1">
            <cx:spPr>
              <a:solidFill>
                <a:srgbClr val="0095CE"/>
              </a:solidFill>
            </cx:spPr>
          </cx:dataPt>
          <cx:dataPt idx="2">
            <cx:spPr>
              <a:solidFill>
                <a:srgbClr val="FFC000"/>
              </a:solidFill>
            </cx:spPr>
          </cx:dataPt>
          <cx:dataId val="0"/>
          <cx:layoutPr>
            <cx:subtotals>
              <cx:idx val="2"/>
            </cx:subtotals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1016000</xdr:colOff>
      <xdr:row>13</xdr:row>
      <xdr:rowOff>88900</xdr:rowOff>
    </xdr:from>
    <xdr:to>
      <xdr:col>8</xdr:col>
      <xdr:colOff>1143000</xdr:colOff>
      <xdr:row>30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DB057BED-8193-0841-886D-0B19C9B6C3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05960" y="2733040"/>
              <a:ext cx="5781040" cy="33680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plications/Microsoft%20Excel.app/Contents/Frameworks/ATP.framework/Resources/en.lproj/FUNCRE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CRES"/>
    </sheetNames>
    <definedNames>
      <definedName name="_xldudf_WISE"/>
      <definedName name="_xldudf_WISEPRICE"/>
    </definedNames>
    <sheetDataSet>
      <sheetData sheetId="0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">
      <keyFlags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core">
      <keyFlags>
        <key name="%EntityServiceId">
          <flag name="ShowInCardView" value="0"/>
          <flag name="ShowInDotNotation" value="0"/>
          <flag name="ShowInAutoComplete" value="0"/>
        </key>
        <key name="%EntitySubDomain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</types>
</rvTypesInfo>
</file>

<file path=xl/richData/rdrichvalue.xml><?xml version="1.0" encoding="utf-8"?>
<rvData xmlns="http://schemas.microsoft.com/office/spreadsheetml/2017/richdata" count="6">
  <rv s="0">
    <v>https://www.bing.com/financeapi/forcetrigger?t=r6dwra&amp;q=US10Y&amp;form=skydnc</v>
    <v>Learn more on Bing</v>
  </rv>
  <rv s="1">
    <v>en-US</v>
    <v>r6dwra</v>
    <v>268435456</v>
    <v>1</v>
    <v>Powered by Refinitiv</v>
    <v>0</v>
    <v>US Treasury 10Y</v>
    <v>2</v>
    <v>3</v>
    <v>Finance</v>
    <v>4</v>
    <v>0.8125</v>
    <v>8.745000000000001E-3</v>
    <v>US</v>
    <v>USD</v>
    <v>Bond</v>
    <v>45232.680509259262</v>
    <v>0</v>
    <v>48806</v>
    <v>US Treasury 10Y</v>
    <v>92.906300000000002</v>
    <v>93.718800000000002</v>
    <v>US10Y</v>
    <v>US Treasury 10Y</v>
    <v>4.6806E-2</v>
    <v>4.845E-2</v>
    <v>4.1151E-2</v>
    <v>4.8750000000000002E-2</v>
  </rv>
  <rv s="2">
    <v>1</v>
  </rv>
  <rv s="0">
    <v>https://www.bing.com/financeapi/forcetrigger?t=r6dwr8&amp;q=US5Y&amp;form=skydnc</v>
    <v>Learn more on Bing</v>
  </rv>
  <rv s="1">
    <v>en-US</v>
    <v>r6dwr8</v>
    <v>268435456</v>
    <v>1</v>
    <v>Powered by Refinitiv</v>
    <v>0</v>
    <v>US Treasury 5Y</v>
    <v>2</v>
    <v>3</v>
    <v>Finance</v>
    <v>4</v>
    <v>0.27339999999999998</v>
    <v>2.7139999999999998E-3</v>
    <v>US</v>
    <v>USD</v>
    <v>Bond</v>
    <v>45232.6796875</v>
    <v>3</v>
    <v>47057</v>
    <v>US Treasury 5Y</v>
    <v>100.7578</v>
    <v>101.0313</v>
    <v>US5Y</v>
    <v>US Treasury 5Y</v>
    <v>4.7100999999999997E-2</v>
    <v>4.7969999999999999E-2</v>
    <v>4.3164000000000001E-2</v>
    <v>4.8179999999999994E-2</v>
  </rv>
  <rv s="2">
    <v>4</v>
  </rv>
</rvData>
</file>

<file path=xl/richData/rdrichvaluestructure.xml><?xml version="1.0" encoding="utf-8"?>
<rvStructures xmlns="http://schemas.microsoft.com/office/spreadsheetml/2017/richdata" count="3">
  <s t="_hyperlink">
    <k n="Address" t="s"/>
    <k n="Text" t="s"/>
  </s>
  <s t="_linkedentitycore">
    <k n="%EntityCulture" t="s"/>
    <k n="%EntityId" t="s"/>
    <k n="%EntityServiceId"/>
    <k n="%IsRefreshable" t="b"/>
    <k n="%ProviderInfo" t="s"/>
    <k n="_Display" t="spb"/>
    <k n="_DisplayString" t="s"/>
    <k n="_Flags" t="spb"/>
    <k n="_Format" t="spb"/>
    <k n="_Icon" t="s"/>
    <k n="_SubLabel" t="spb"/>
    <k n="Change"/>
    <k n="Change (%)"/>
    <k n="Country/region" t="s"/>
    <k n="Currency" t="s"/>
    <k n="Instrument type" t="s"/>
    <k n="Last trade time"/>
    <k n="LearnMoreOnLink" t="r"/>
    <k n="Maturity"/>
    <k n="Name" t="s"/>
    <k n="Previous close"/>
    <k n="Price"/>
    <k n="Ticker symbol" t="s"/>
    <k n="UniqueName" t="s"/>
    <k n="Yield last month"/>
    <k n="Yield last week"/>
    <k n="Yield last year"/>
    <k n="Yield yesterday"/>
  </s>
  <s t="_linkedentity">
    <k n="%cvi" t="r"/>
  </s>
</rvStructures>
</file>

<file path=xl/richData/rdsupportingpropertybag.xml><?xml version="1.0" encoding="utf-8"?>
<supportingPropertyBags xmlns="http://schemas.microsoft.com/office/spreadsheetml/2017/richdata2">
  <spbArrays count="1">
    <a count="28">
      <v t="s">%EntityServiceId</v>
      <v t="s">_Format</v>
      <v t="s">%IsRefreshable</v>
      <v t="s">%EntityCulture</v>
      <v t="s">%EntityId</v>
      <v t="s">_Icon</v>
      <v t="s">_Display</v>
      <v t="s">Name</v>
      <v t="s">Price</v>
      <v t="s">_SubLabel</v>
      <v t="s">Last trade time</v>
      <v t="s">Ticker symbol</v>
      <v t="s">Change</v>
      <v t="s">Change (%)</v>
      <v t="s">Currency</v>
      <v t="s">Previous close</v>
      <v t="s">Yield yesterday</v>
      <v t="s">Yield last week</v>
      <v t="s">Yield last month</v>
      <v t="s">Yield last year</v>
      <v t="s">Maturity</v>
      <v t="s">Country/region</v>
      <v t="s">Instrument type</v>
      <v t="s">_Flags</v>
      <v t="s">UniqueName</v>
      <v t="s">_DisplayString</v>
      <v t="s">LearnMoreOnLink</v>
      <v t="s">%ProviderInfo</v>
    </a>
  </spbArrays>
  <spbData count="5">
    <spb s="0">
      <v>0</v>
      <v>Name</v>
      <v>LearnMoreOnLink</v>
    </spb>
    <spb s="1">
      <v>0</v>
      <v>0</v>
      <v>0</v>
    </spb>
    <spb s="2">
      <v>1</v>
      <v>1</v>
      <v>1</v>
    </spb>
    <spb s="3">
      <v>1</v>
      <v>2</v>
      <v>2</v>
      <v>3</v>
      <v>4</v>
      <v>2</v>
      <v>5</v>
      <v>4</v>
      <v>4</v>
      <v>4</v>
      <v>4</v>
      <v>6</v>
    </spb>
    <spb s="4">
      <v>GMT</v>
    </spb>
  </spbData>
</supportingPropertyBags>
</file>

<file path=xl/richData/rdsupportingpropertybagstructure.xml><?xml version="1.0" encoding="utf-8"?>
<spbStructures xmlns="http://schemas.microsoft.com/office/spreadsheetml/2017/richdata2" count="5">
  <s>
    <k n="^Order" t="spba"/>
    <k n="TitleProperty" t="s"/>
    <k n="SubTitleProperty" t="s"/>
  </s>
  <s>
    <k n="ShowInCardView" t="b"/>
    <k n="ShowInDotNotation" t="b"/>
    <k n="ShowInAutoComplete" t="b"/>
  </s>
  <s>
    <k n="UniqueName" t="spb"/>
    <k n="`%ProviderInfo" t="spb"/>
    <k n="LearnMoreOnLink" t="spb"/>
  </s>
  <s>
    <k n="Name" t="i"/>
    <k n="Price" t="i"/>
    <k n="Change" t="i"/>
    <k n="Maturity" t="i"/>
    <k n="Change (%)" t="i"/>
    <k n="Previous close" t="i"/>
    <k n="Last trade time" t="i"/>
    <k n="Yield last week" t="i"/>
    <k n="Yield last year" t="i"/>
    <k n="Yield yesterday" t="i"/>
    <k n="Yield last month" t="i"/>
    <k n="`%EntityServiceId" t="i"/>
  </s>
  <s>
    <k n="Last trade time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5">
    <x:dxf>
      <x:numFmt numFmtId="19" formatCode="dd/mm/yyyy"/>
    </x:dxf>
    <x:dxf>
      <x:numFmt numFmtId="14" formatCode="0.00%"/>
    </x:dxf>
    <x:dxf>
      <x:numFmt numFmtId="27" formatCode="dd/mm/yyyy\ hh:mm"/>
    </x:dxf>
    <x:dxf>
      <x:numFmt numFmtId="2" formatCode="0.00"/>
    </x:dxf>
    <x:dxf>
      <x:numFmt numFmtId="0" formatCode="General"/>
    </x:dxf>
  </dxfs>
  <richProperties>
    <rPr n="IsTitleField" t="b"/>
    <rPr n="NumberFormat" t="s"/>
  </richProperties>
  <richStyles>
    <rSty>
      <rpv i="0">1</rpv>
    </rSty>
    <rSty dxfid="4">
      <rpv i="1">_([$$-en-US]* #,##0.00_);_([$$-en-US]* (#,##0.00);_([$$-en-US]* "-"??_);_(@_)</rpv>
    </rSty>
    <rSty dxfid="0"/>
    <rSty dxfid="1"/>
    <rSty dxfid="2"/>
    <rSty dxfid="3">
      <rpv i="1">0.00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F530C0D-1E1C-0C44-9282-510AA0FC6AF7}">
  <we:reference id="wa200002252" version="1.0.0.0" store="en-US" storeType="OMEX"/>
  <we:alternateReferences>
    <we:reference id="wa200002252" version="1.0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_xldudf_WISE</we:customFunctionIds>
        <we:customFunctionIds>_xldudf_WISEPRICE</we:customFunctionIds>
        <we:customFunctionIds>_xldudf_WISEFUNDS</we:customFunctionIds>
      </we:customFunctionIdList>
    </a:ext>
  </we:extLst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CE0B-6E1A-BB49-82C0-31523C1A32BA}">
  <dimension ref="A1:AR37"/>
  <sheetViews>
    <sheetView tabSelected="1" zoomScale="150" workbookViewId="0">
      <selection activeCell="E5" sqref="E5"/>
    </sheetView>
  </sheetViews>
  <sheetFormatPr defaultColWidth="11" defaultRowHeight="15.6" x14ac:dyDescent="0.3"/>
  <cols>
    <col min="1" max="1" width="14" bestFit="1" customWidth="1"/>
    <col min="2" max="2" width="16.69921875" bestFit="1" customWidth="1"/>
    <col min="3" max="3" width="19.5" bestFit="1" customWidth="1"/>
    <col min="4" max="4" width="18.5" bestFit="1" customWidth="1"/>
    <col min="5" max="5" width="27.19921875" bestFit="1" customWidth="1"/>
    <col min="6" max="6" width="38.5" bestFit="1" customWidth="1"/>
  </cols>
  <sheetData>
    <row r="1" spans="1:4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3">
      <c r="A2" s="1"/>
      <c r="B2" s="95" t="s">
        <v>1</v>
      </c>
      <c r="C2" s="96">
        <v>2021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3">
      <c r="A3" s="1"/>
      <c r="B3" s="95" t="s">
        <v>2</v>
      </c>
      <c r="C3" s="97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x14ac:dyDescent="0.3">
      <c r="A5" s="1"/>
      <c r="B5" s="15" t="s">
        <v>4</v>
      </c>
      <c r="C5" s="16"/>
      <c r="D5" s="16"/>
      <c r="E5" s="16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x14ac:dyDescent="0.3">
      <c r="A6" s="1"/>
      <c r="B6" s="17" t="s">
        <v>5</v>
      </c>
      <c r="C6" s="92"/>
      <c r="D6" s="92"/>
      <c r="E6" s="92"/>
      <c r="F6" s="9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x14ac:dyDescent="0.3">
      <c r="A7" s="1"/>
      <c r="B7" s="17" t="s">
        <v>6</v>
      </c>
      <c r="C7" s="56"/>
      <c r="D7" s="56"/>
      <c r="E7" s="56"/>
      <c r="F7" s="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x14ac:dyDescent="0.3">
      <c r="A8" s="1"/>
      <c r="B8" s="17" t="s">
        <v>7</v>
      </c>
      <c r="C8" s="56"/>
      <c r="D8" s="56"/>
      <c r="E8" s="56"/>
      <c r="F8" s="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x14ac:dyDescent="0.3">
      <c r="A9" s="1" t="s">
        <v>8</v>
      </c>
      <c r="B9" s="17" t="s">
        <v>9</v>
      </c>
      <c r="C9" s="56"/>
      <c r="D9" s="56"/>
      <c r="E9" s="56"/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x14ac:dyDescent="0.3">
      <c r="A10" s="1"/>
      <c r="B10" s="17" t="s">
        <v>10</v>
      </c>
      <c r="C10" s="56"/>
      <c r="D10" s="56"/>
      <c r="E10" s="56"/>
      <c r="F10" s="3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x14ac:dyDescent="0.3">
      <c r="A11" s="1"/>
      <c r="B11" s="17" t="s">
        <v>11</v>
      </c>
      <c r="C11" s="64"/>
      <c r="D11" s="64"/>
      <c r="E11" s="64"/>
      <c r="F11" s="2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x14ac:dyDescent="0.3">
      <c r="A12" s="1"/>
      <c r="B12" s="17" t="s">
        <v>12</v>
      </c>
      <c r="C12" s="56"/>
      <c r="D12" s="56"/>
      <c r="E12" s="56"/>
      <c r="F12" s="3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x14ac:dyDescent="0.3">
      <c r="A13" s="1"/>
      <c r="B13" s="14" t="s">
        <v>13</v>
      </c>
      <c r="C13" s="94"/>
      <c r="D13" s="94"/>
      <c r="E13" s="94"/>
      <c r="F13" s="9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x14ac:dyDescent="0.3">
      <c r="A15" s="1"/>
      <c r="B15" s="99" t="s">
        <v>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F191-46AB-854B-A026-9D7AFC97DD07}">
  <dimension ref="A1:Z172"/>
  <sheetViews>
    <sheetView topLeftCell="B40" zoomScale="117" workbookViewId="0">
      <selection activeCell="C2" sqref="C2:C7"/>
    </sheetView>
  </sheetViews>
  <sheetFormatPr defaultColWidth="11" defaultRowHeight="15.6" x14ac:dyDescent="0.3"/>
  <cols>
    <col min="1" max="1" width="5" customWidth="1"/>
    <col min="2" max="2" width="41.296875" bestFit="1" customWidth="1"/>
    <col min="3" max="5" width="22.5" bestFit="1" customWidth="1"/>
    <col min="6" max="6" width="21.19921875" bestFit="1" customWidth="1"/>
    <col min="7" max="7" width="21.296875" bestFit="1" customWidth="1"/>
    <col min="8" max="10" width="21.19921875" bestFit="1" customWidth="1"/>
    <col min="12" max="12" width="15.69921875" bestFit="1" customWidth="1"/>
    <col min="14" max="14" width="17.19921875" bestFit="1" customWidth="1"/>
  </cols>
  <sheetData>
    <row r="1" spans="1:26" x14ac:dyDescent="0.3">
      <c r="A1" s="38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38"/>
      <c r="B2" s="12" t="s">
        <v>14</v>
      </c>
      <c r="C2" s="7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38"/>
      <c r="B3" s="17" t="s">
        <v>15</v>
      </c>
      <c r="C3" s="8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38"/>
      <c r="B4" s="17" t="s">
        <v>16</v>
      </c>
      <c r="C4" s="8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38"/>
      <c r="B5" s="17" t="s">
        <v>6</v>
      </c>
      <c r="C5" s="8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38"/>
      <c r="B6" s="17" t="s">
        <v>17</v>
      </c>
      <c r="C6" s="82"/>
      <c r="D6" s="1"/>
      <c r="E6" s="99" t="s"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38"/>
      <c r="B7" s="14" t="s">
        <v>18</v>
      </c>
      <c r="C7" s="10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38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05" customHeight="1" x14ac:dyDescent="0.3">
      <c r="A9" s="38"/>
      <c r="B9" s="112" t="s">
        <v>19</v>
      </c>
      <c r="C9" s="110" t="s">
        <v>20</v>
      </c>
      <c r="D9" s="110"/>
      <c r="E9" s="111"/>
      <c r="F9" s="110" t="s">
        <v>21</v>
      </c>
      <c r="G9" s="110"/>
      <c r="H9" s="110"/>
      <c r="I9" s="110"/>
      <c r="J9" s="1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05" customHeight="1" x14ac:dyDescent="0.3">
      <c r="A10" s="38"/>
      <c r="B10" s="113"/>
      <c r="C10" s="18">
        <f>D10-1</f>
        <v>-3</v>
      </c>
      <c r="D10" s="18">
        <f>E10-1</f>
        <v>-2</v>
      </c>
      <c r="E10" s="25">
        <f>F10-1</f>
        <v>-1</v>
      </c>
      <c r="F10" s="18">
        <f>C4</f>
        <v>0</v>
      </c>
      <c r="G10" s="18">
        <f>F10+1</f>
        <v>1</v>
      </c>
      <c r="H10" s="18">
        <f>G10+1</f>
        <v>2</v>
      </c>
      <c r="I10" s="18">
        <f>H10+1</f>
        <v>3</v>
      </c>
      <c r="J10" s="25">
        <f>I10+1</f>
        <v>4</v>
      </c>
      <c r="K10" s="1"/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38"/>
      <c r="B11" s="43"/>
      <c r="C11" s="1"/>
      <c r="D11" s="1"/>
      <c r="E11" s="28"/>
      <c r="F11" s="1"/>
      <c r="G11" s="1"/>
      <c r="H11" s="1"/>
      <c r="I11" s="1"/>
      <c r="J11" s="28"/>
      <c r="K11" s="1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38"/>
      <c r="B12" s="98" t="s">
        <v>22</v>
      </c>
      <c r="C12" s="45"/>
      <c r="D12" s="45"/>
      <c r="E12" s="30"/>
      <c r="F12" s="56"/>
      <c r="G12" s="45"/>
      <c r="H12" s="45"/>
      <c r="I12" s="45"/>
      <c r="J12" s="3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38"/>
      <c r="B13" s="102" t="s">
        <v>11</v>
      </c>
      <c r="C13" s="100"/>
      <c r="D13" s="100"/>
      <c r="E13" s="101"/>
      <c r="F13" s="62"/>
      <c r="G13" s="62"/>
      <c r="H13" s="62"/>
      <c r="I13" s="62"/>
      <c r="J13" s="6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38"/>
      <c r="B14" s="43"/>
      <c r="C14" s="64"/>
      <c r="D14" s="3"/>
      <c r="E14" s="21"/>
      <c r="F14" s="3"/>
      <c r="G14" s="3"/>
      <c r="H14" s="3"/>
      <c r="I14" s="1"/>
      <c r="J14" s="2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38"/>
      <c r="B15" s="98" t="s">
        <v>23</v>
      </c>
      <c r="C15" s="45"/>
      <c r="D15" s="45"/>
      <c r="E15" s="30"/>
      <c r="F15" s="3"/>
      <c r="G15" s="3"/>
      <c r="H15" s="3"/>
      <c r="I15" s="3"/>
      <c r="J15" s="2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38"/>
      <c r="B16" s="102" t="s">
        <v>24</v>
      </c>
      <c r="C16" s="100"/>
      <c r="D16" s="100"/>
      <c r="E16" s="101"/>
      <c r="F16" s="62"/>
      <c r="G16" s="62"/>
      <c r="H16" s="62"/>
      <c r="I16" s="62"/>
      <c r="J16" s="6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38"/>
      <c r="B17" s="44" t="s">
        <v>25</v>
      </c>
      <c r="C17" s="4"/>
      <c r="D17" s="4"/>
      <c r="E17" s="31"/>
      <c r="F17" s="8"/>
      <c r="G17" s="8"/>
      <c r="H17" s="8"/>
      <c r="I17" s="8"/>
      <c r="J17" s="2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38"/>
      <c r="B18" s="102" t="s">
        <v>26</v>
      </c>
      <c r="C18" s="100"/>
      <c r="D18" s="107"/>
      <c r="E18" s="108"/>
      <c r="F18" s="19"/>
      <c r="G18" s="19"/>
      <c r="H18" s="19"/>
      <c r="I18" s="19"/>
      <c r="J18" s="2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38"/>
      <c r="B19" s="43"/>
      <c r="C19" s="65"/>
      <c r="D19" s="66"/>
      <c r="E19" s="32"/>
      <c r="F19" s="66"/>
      <c r="G19" s="66"/>
      <c r="H19" s="66"/>
      <c r="I19" s="67"/>
      <c r="J19" s="6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38"/>
      <c r="B20" s="69" t="s">
        <v>27</v>
      </c>
      <c r="C20" s="45"/>
      <c r="D20" s="45"/>
      <c r="E20" s="30"/>
      <c r="F20" s="3"/>
      <c r="G20" s="3"/>
      <c r="H20" s="3"/>
      <c r="I20" s="3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38"/>
      <c r="B21" s="103" t="s">
        <v>28</v>
      </c>
      <c r="C21" s="64"/>
      <c r="D21" s="19"/>
      <c r="E21" s="24"/>
      <c r="F21" s="62"/>
      <c r="G21" s="62"/>
      <c r="H21" s="62"/>
      <c r="I21" s="62"/>
      <c r="J21" s="63"/>
      <c r="K21" s="1"/>
      <c r="L21" s="1"/>
      <c r="M21" s="1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38"/>
      <c r="B22" s="69" t="s">
        <v>151</v>
      </c>
      <c r="C22" s="45"/>
      <c r="D22" s="45"/>
      <c r="E22" s="30"/>
      <c r="F22" s="3"/>
      <c r="G22" s="3"/>
      <c r="H22" s="3"/>
      <c r="I22" s="3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38"/>
      <c r="B23" s="103" t="s">
        <v>29</v>
      </c>
      <c r="C23" s="100"/>
      <c r="D23" s="100"/>
      <c r="E23" s="101"/>
      <c r="F23" s="62"/>
      <c r="G23" s="62"/>
      <c r="H23" s="62"/>
      <c r="I23" s="62"/>
      <c r="J23" s="6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38"/>
      <c r="B24" s="69" t="s">
        <v>30</v>
      </c>
      <c r="C24" s="45"/>
      <c r="D24" s="45"/>
      <c r="E24" s="30"/>
      <c r="F24" s="3"/>
      <c r="G24" s="3"/>
      <c r="H24" s="3"/>
      <c r="I24" s="3"/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38"/>
      <c r="B25" s="102" t="s">
        <v>31</v>
      </c>
      <c r="C25" s="105"/>
      <c r="D25" s="105"/>
      <c r="E25" s="109"/>
      <c r="F25" s="62"/>
      <c r="G25" s="62"/>
      <c r="H25" s="62"/>
      <c r="I25" s="62"/>
      <c r="J25" s="6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38"/>
      <c r="B26" s="69" t="s">
        <v>32</v>
      </c>
      <c r="C26" s="45"/>
      <c r="D26" s="45"/>
      <c r="E26" s="30"/>
      <c r="F26" s="3"/>
      <c r="G26" s="3"/>
      <c r="H26" s="3"/>
      <c r="I26" s="3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38"/>
      <c r="B27" s="70" t="s">
        <v>33</v>
      </c>
      <c r="C27" s="45"/>
      <c r="D27" s="45"/>
      <c r="E27" s="30"/>
      <c r="F27" s="3"/>
      <c r="G27" s="3"/>
      <c r="H27" s="3"/>
      <c r="I27" s="3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38"/>
      <c r="B28" s="43"/>
      <c r="C28" s="56"/>
      <c r="D28" s="3"/>
      <c r="E28" s="21"/>
      <c r="F28" s="3"/>
      <c r="G28" s="3"/>
      <c r="H28" s="3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38"/>
      <c r="B29" s="69" t="s">
        <v>34</v>
      </c>
      <c r="C29" s="45"/>
      <c r="D29" s="45"/>
      <c r="E29" s="30"/>
      <c r="F29" s="3"/>
      <c r="G29" s="3"/>
      <c r="H29" s="3"/>
      <c r="I29" s="3"/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38"/>
      <c r="B30" s="69" t="s">
        <v>35</v>
      </c>
      <c r="C30" s="45"/>
      <c r="D30" s="56"/>
      <c r="E30" s="33"/>
      <c r="F30" s="3"/>
      <c r="G30" s="3"/>
      <c r="H30" s="3"/>
      <c r="I30" s="3"/>
      <c r="J30" s="2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38"/>
      <c r="B31" s="103" t="s">
        <v>36</v>
      </c>
      <c r="C31" s="45"/>
      <c r="D31" s="64"/>
      <c r="E31" s="26"/>
      <c r="F31" s="3"/>
      <c r="G31" s="3"/>
      <c r="H31" s="3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38"/>
      <c r="B32" s="69" t="s">
        <v>37</v>
      </c>
      <c r="C32" s="45"/>
      <c r="D32" s="56"/>
      <c r="E32" s="33"/>
      <c r="F32" s="3"/>
      <c r="G32" s="3"/>
      <c r="H32" s="3"/>
      <c r="I32" s="3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38"/>
      <c r="B33" s="102" t="s">
        <v>38</v>
      </c>
      <c r="C33" s="100"/>
      <c r="D33" s="100"/>
      <c r="E33" s="101"/>
      <c r="F33" s="64"/>
      <c r="G33" s="64"/>
      <c r="H33" s="64"/>
      <c r="I33" s="64"/>
      <c r="J33" s="6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38"/>
      <c r="B34" s="69" t="s">
        <v>39</v>
      </c>
      <c r="C34" s="45"/>
      <c r="D34" s="56"/>
      <c r="E34" s="33"/>
      <c r="F34" s="56"/>
      <c r="G34" s="56"/>
      <c r="H34" s="56"/>
      <c r="I34" s="56"/>
      <c r="J34" s="3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38"/>
      <c r="B35" s="70" t="s">
        <v>40</v>
      </c>
      <c r="C35" s="6"/>
      <c r="D35" s="6"/>
      <c r="E35" s="34"/>
      <c r="F35" s="8"/>
      <c r="G35" s="8"/>
      <c r="H35" s="8"/>
      <c r="I35" s="8"/>
      <c r="J35" s="2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38"/>
      <c r="B36" s="103" t="s">
        <v>41</v>
      </c>
      <c r="C36" s="64"/>
      <c r="D36" s="64"/>
      <c r="E36" s="26"/>
      <c r="F36" s="3"/>
      <c r="G36" s="3"/>
      <c r="H36" s="3"/>
      <c r="I36" s="1"/>
      <c r="J36" s="2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38"/>
      <c r="B37" s="43"/>
      <c r="C37" s="64"/>
      <c r="D37" s="3"/>
      <c r="E37" s="21"/>
      <c r="F37" s="3"/>
      <c r="G37" s="3"/>
      <c r="H37" s="3"/>
      <c r="I37" s="1"/>
      <c r="J37" s="2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38"/>
      <c r="B38" s="69" t="s">
        <v>42</v>
      </c>
      <c r="C38" s="45"/>
      <c r="D38" s="45"/>
      <c r="E38" s="30"/>
      <c r="F38" s="3"/>
      <c r="G38" s="3"/>
      <c r="H38" s="3"/>
      <c r="I38" s="3"/>
      <c r="J38" s="2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38"/>
      <c r="B39" s="69" t="s">
        <v>43</v>
      </c>
      <c r="C39" s="45"/>
      <c r="D39" s="45"/>
      <c r="E39" s="30"/>
      <c r="F39" s="3"/>
      <c r="G39" s="3"/>
      <c r="H39" s="3"/>
      <c r="I39" s="3"/>
      <c r="J39" s="2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38"/>
      <c r="B40" s="71" t="s">
        <v>44</v>
      </c>
      <c r="C40" s="64"/>
      <c r="D40" s="64"/>
      <c r="E40" s="26"/>
      <c r="F40" s="3"/>
      <c r="G40" s="3"/>
      <c r="H40" s="3"/>
      <c r="I40" s="1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38"/>
      <c r="B41" s="69" t="s">
        <v>45</v>
      </c>
      <c r="C41" s="45"/>
      <c r="D41" s="45"/>
      <c r="E41" s="30"/>
      <c r="F41" s="3"/>
      <c r="G41" s="3"/>
      <c r="H41" s="3"/>
      <c r="I41" s="3"/>
      <c r="J41" s="2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thickBot="1" x14ac:dyDescent="0.35">
      <c r="A42" s="38"/>
      <c r="B42" s="70" t="s">
        <v>46</v>
      </c>
      <c r="C42" s="7"/>
      <c r="D42" s="7"/>
      <c r="E42" s="35"/>
      <c r="F42" s="10"/>
      <c r="G42" s="10"/>
      <c r="H42" s="10"/>
      <c r="I42" s="10"/>
      <c r="J42" s="2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2" thickTop="1" x14ac:dyDescent="0.3">
      <c r="A43" s="38"/>
      <c r="B43" s="43"/>
      <c r="C43" s="45"/>
      <c r="D43" s="3"/>
      <c r="E43" s="21"/>
      <c r="F43" s="3"/>
      <c r="G43" s="3"/>
      <c r="H43" s="3"/>
      <c r="I43" s="1"/>
      <c r="J43" s="2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38"/>
      <c r="B44" s="43" t="s">
        <v>12</v>
      </c>
      <c r="C44" s="56"/>
      <c r="D44" s="56"/>
      <c r="E44" s="33"/>
      <c r="F44" s="9"/>
      <c r="G44" s="9"/>
      <c r="H44" s="9"/>
      <c r="I44" s="9"/>
      <c r="J44" s="2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38"/>
      <c r="B45" s="43"/>
      <c r="C45" s="9"/>
      <c r="D45" s="9"/>
      <c r="E45" s="29"/>
      <c r="F45" s="3"/>
      <c r="G45" s="3"/>
      <c r="H45" s="3"/>
      <c r="I45" s="1"/>
      <c r="J45" s="2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38"/>
      <c r="B46" s="43"/>
      <c r="C46" s="3"/>
      <c r="D46" s="3"/>
      <c r="E46" s="21"/>
      <c r="F46" s="3"/>
      <c r="G46" s="3"/>
      <c r="H46" s="3"/>
      <c r="I46" s="1"/>
      <c r="J46" s="2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05" customHeight="1" x14ac:dyDescent="0.3">
      <c r="A47" s="38"/>
      <c r="B47" s="113" t="s">
        <v>47</v>
      </c>
      <c r="C47" s="114" t="s">
        <v>20</v>
      </c>
      <c r="D47" s="114"/>
      <c r="E47" s="115"/>
      <c r="F47" s="114" t="s">
        <v>21</v>
      </c>
      <c r="G47" s="114"/>
      <c r="H47" s="114"/>
      <c r="I47" s="114"/>
      <c r="J47" s="11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05" customHeight="1" x14ac:dyDescent="0.3">
      <c r="A48" s="38"/>
      <c r="B48" s="113"/>
      <c r="C48" s="18">
        <f>D48-1</f>
        <v>-3</v>
      </c>
      <c r="D48" s="18">
        <f>E48-1</f>
        <v>-2</v>
      </c>
      <c r="E48" s="25">
        <f>F48-1</f>
        <v>-1</v>
      </c>
      <c r="F48" s="18">
        <f>C4</f>
        <v>0</v>
      </c>
      <c r="G48" s="18">
        <f>F48+1</f>
        <v>1</v>
      </c>
      <c r="H48" s="18">
        <f>G48+1</f>
        <v>2</v>
      </c>
      <c r="I48" s="18">
        <f>H48+1</f>
        <v>3</v>
      </c>
      <c r="J48" s="25">
        <f>I48+1</f>
        <v>4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38"/>
      <c r="B49" s="43"/>
      <c r="C49" s="3"/>
      <c r="D49" s="3"/>
      <c r="E49" s="21"/>
      <c r="F49" s="3"/>
      <c r="G49" s="3"/>
      <c r="H49" s="3"/>
      <c r="I49" s="1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38"/>
      <c r="B50" s="72" t="s">
        <v>48</v>
      </c>
      <c r="C50" s="3"/>
      <c r="D50" s="3"/>
      <c r="E50" s="21"/>
      <c r="F50" s="3"/>
      <c r="G50" s="3"/>
      <c r="H50" s="3"/>
      <c r="I50" s="1"/>
      <c r="J50" s="2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38"/>
      <c r="B51" s="43"/>
      <c r="C51" s="3"/>
      <c r="D51" s="3"/>
      <c r="E51" s="21"/>
      <c r="F51" s="3"/>
      <c r="G51" s="3"/>
      <c r="H51" s="3"/>
      <c r="I51" s="1"/>
      <c r="J51" s="2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38"/>
      <c r="B52" s="69" t="s">
        <v>49</v>
      </c>
      <c r="C52" s="45"/>
      <c r="D52" s="45"/>
      <c r="E52" s="30"/>
      <c r="F52" s="3"/>
      <c r="G52" s="3"/>
      <c r="H52" s="3"/>
      <c r="I52" s="3"/>
      <c r="J52" s="2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69" t="s">
        <v>50</v>
      </c>
      <c r="C53" s="45"/>
      <c r="D53" s="3"/>
      <c r="E53" s="21"/>
      <c r="F53" s="3"/>
      <c r="G53" s="3"/>
      <c r="H53" s="3"/>
      <c r="I53" s="3"/>
      <c r="J53" s="2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69" t="s">
        <v>51</v>
      </c>
      <c r="C54" s="45"/>
      <c r="D54" s="3"/>
      <c r="E54" s="21"/>
      <c r="F54" s="3"/>
      <c r="G54" s="3"/>
      <c r="H54" s="3"/>
      <c r="I54" s="3"/>
      <c r="J54" s="2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69" t="s">
        <v>52</v>
      </c>
      <c r="C55" s="45"/>
      <c r="D55" s="3"/>
      <c r="E55" s="21"/>
      <c r="F55" s="3"/>
      <c r="G55" s="3"/>
      <c r="H55" s="3"/>
      <c r="I55" s="3"/>
      <c r="J55" s="2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02" t="s">
        <v>53</v>
      </c>
      <c r="C56" s="100"/>
      <c r="D56" s="100"/>
      <c r="E56" s="101"/>
      <c r="F56" s="73"/>
      <c r="G56" s="73"/>
      <c r="H56" s="73"/>
      <c r="I56" s="73"/>
      <c r="J56" s="7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69" t="s">
        <v>54</v>
      </c>
      <c r="C57" s="45"/>
      <c r="D57" s="3"/>
      <c r="E57" s="21"/>
      <c r="F57" s="3"/>
      <c r="G57" s="3"/>
      <c r="H57" s="3"/>
      <c r="I57" s="3"/>
      <c r="J57" s="2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02" t="s">
        <v>55</v>
      </c>
      <c r="C58" s="100"/>
      <c r="D58" s="100"/>
      <c r="E58" s="101"/>
      <c r="F58" s="73"/>
      <c r="G58" s="73"/>
      <c r="H58" s="73"/>
      <c r="I58" s="73"/>
      <c r="J58" s="7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69" t="s">
        <v>56</v>
      </c>
      <c r="C59" s="45"/>
      <c r="D59" s="3"/>
      <c r="E59" s="21"/>
      <c r="F59" s="3"/>
      <c r="G59" s="3"/>
      <c r="H59" s="3"/>
      <c r="I59" s="3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70" t="s">
        <v>57</v>
      </c>
      <c r="C60" s="6"/>
      <c r="D60" s="6"/>
      <c r="E60" s="34"/>
      <c r="F60" s="8"/>
      <c r="G60" s="8"/>
      <c r="H60" s="8"/>
      <c r="I60" s="8"/>
      <c r="J60" s="2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43"/>
      <c r="C61" s="3"/>
      <c r="D61" s="3"/>
      <c r="E61" s="21"/>
      <c r="F61" s="3"/>
      <c r="G61" s="3"/>
      <c r="H61" s="3"/>
      <c r="I61" s="1"/>
      <c r="J61" s="2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69" t="s">
        <v>58</v>
      </c>
      <c r="C62" s="45"/>
      <c r="D62" s="45"/>
      <c r="E62" s="30"/>
      <c r="F62" s="3"/>
      <c r="G62" s="3"/>
      <c r="H62" s="3"/>
      <c r="I62" s="3"/>
      <c r="J62" s="2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69" t="s">
        <v>59</v>
      </c>
      <c r="C63" s="45"/>
      <c r="D63" s="3"/>
      <c r="E63" s="21"/>
      <c r="F63" s="3"/>
      <c r="G63" s="3"/>
      <c r="H63" s="3"/>
      <c r="I63" s="1"/>
      <c r="J63" s="2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69" t="s">
        <v>60</v>
      </c>
      <c r="C64" s="45"/>
      <c r="D64" s="3"/>
      <c r="E64" s="21"/>
      <c r="F64" s="3"/>
      <c r="G64" s="3"/>
      <c r="H64" s="3"/>
      <c r="I64" s="1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69" t="s">
        <v>61</v>
      </c>
      <c r="C65" s="45"/>
      <c r="D65" s="3"/>
      <c r="E65" s="21"/>
      <c r="F65" s="3"/>
      <c r="G65" s="3"/>
      <c r="H65" s="3"/>
      <c r="I65" s="1"/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69" t="s">
        <v>62</v>
      </c>
      <c r="C66" s="45"/>
      <c r="D66" s="3"/>
      <c r="E66" s="21"/>
      <c r="F66" s="3"/>
      <c r="G66" s="3"/>
      <c r="H66" s="3"/>
      <c r="I66" s="1"/>
      <c r="J66" s="2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69" t="s">
        <v>63</v>
      </c>
      <c r="C67" s="45"/>
      <c r="D67" s="3"/>
      <c r="E67" s="21"/>
      <c r="G67" s="3"/>
      <c r="H67" s="3"/>
      <c r="I67" s="1"/>
      <c r="J67" s="2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69" t="s">
        <v>64</v>
      </c>
      <c r="C68" s="45"/>
      <c r="D68" s="3"/>
      <c r="E68" s="21"/>
      <c r="F68" s="3"/>
      <c r="G68" s="3"/>
      <c r="H68" s="3"/>
      <c r="I68" s="3"/>
      <c r="J68" s="2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70" t="s">
        <v>65</v>
      </c>
      <c r="C69" s="8"/>
      <c r="D69" s="8"/>
      <c r="E69" s="22"/>
      <c r="F69" s="8"/>
      <c r="G69" s="8"/>
      <c r="H69" s="8"/>
      <c r="I69" s="8"/>
      <c r="J69" s="2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43"/>
      <c r="C70" s="3"/>
      <c r="D70" s="3"/>
      <c r="E70" s="21"/>
      <c r="F70" s="3"/>
      <c r="G70" s="3"/>
      <c r="H70" s="3"/>
      <c r="I70" s="1"/>
      <c r="J70" s="2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69" t="s">
        <v>66</v>
      </c>
      <c r="C71" s="45"/>
      <c r="D71" s="3"/>
      <c r="E71" s="21"/>
      <c r="F71" s="3"/>
      <c r="G71" s="3"/>
      <c r="H71" s="3"/>
      <c r="I71" s="3"/>
      <c r="J71" s="2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2" thickBot="1" x14ac:dyDescent="0.35">
      <c r="A72" s="1"/>
      <c r="B72" s="70" t="s">
        <v>67</v>
      </c>
      <c r="C72" s="10"/>
      <c r="D72" s="10"/>
      <c r="E72" s="27"/>
      <c r="F72" s="10"/>
      <c r="G72" s="10"/>
      <c r="H72" s="10"/>
      <c r="I72" s="10"/>
      <c r="J72" s="2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2" thickTop="1" x14ac:dyDescent="0.3">
      <c r="A73" s="1"/>
      <c r="B73" s="43"/>
      <c r="C73" s="3"/>
      <c r="D73" s="3"/>
      <c r="E73" s="21"/>
      <c r="F73" s="3"/>
      <c r="G73" s="3"/>
      <c r="H73" s="3"/>
      <c r="I73" s="1"/>
      <c r="J73" s="2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72" t="s">
        <v>68</v>
      </c>
      <c r="C74" s="3"/>
      <c r="D74" s="3"/>
      <c r="E74" s="21"/>
      <c r="F74" s="3"/>
      <c r="G74" s="3"/>
      <c r="H74" s="3"/>
      <c r="I74" s="1"/>
      <c r="J74" s="2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43"/>
      <c r="C75" s="3"/>
      <c r="D75" s="3"/>
      <c r="E75" s="21"/>
      <c r="F75" s="3"/>
      <c r="G75" s="3"/>
      <c r="H75" s="3"/>
      <c r="I75" s="1"/>
      <c r="J75" s="2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69" t="s">
        <v>69</v>
      </c>
      <c r="C76" s="45"/>
      <c r="D76" s="45"/>
      <c r="E76" s="30"/>
      <c r="F76" s="3"/>
      <c r="G76" s="3"/>
      <c r="H76" s="3"/>
      <c r="I76" s="3"/>
      <c r="J76" s="2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04" t="s">
        <v>70</v>
      </c>
      <c r="C77" s="100"/>
      <c r="D77" s="100"/>
      <c r="E77" s="101"/>
      <c r="F77" s="62"/>
      <c r="G77" s="62"/>
      <c r="H77" s="62"/>
      <c r="I77" s="62"/>
      <c r="J77" s="6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69" t="s">
        <v>71</v>
      </c>
      <c r="C78" s="45"/>
      <c r="D78" s="3"/>
      <c r="E78" s="21"/>
      <c r="F78" s="3"/>
      <c r="G78" s="3"/>
      <c r="H78" s="3"/>
      <c r="I78" s="3"/>
      <c r="J78" s="2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69" t="s">
        <v>72</v>
      </c>
      <c r="C79" s="45"/>
      <c r="D79" s="3"/>
      <c r="E79" s="21"/>
      <c r="F79" s="3"/>
      <c r="G79" s="3"/>
      <c r="H79" s="3"/>
      <c r="I79" s="1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69" t="s">
        <v>73</v>
      </c>
      <c r="C80" s="45"/>
      <c r="D80" s="3"/>
      <c r="E80" s="21"/>
      <c r="F80" s="3"/>
      <c r="G80" s="3"/>
      <c r="H80" s="3"/>
      <c r="I80" s="3"/>
      <c r="J80" s="2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04" t="s">
        <v>74</v>
      </c>
      <c r="C81" s="100"/>
      <c r="D81" s="100"/>
      <c r="E81" s="101"/>
      <c r="F81" s="62"/>
      <c r="G81" s="62"/>
      <c r="H81" s="62"/>
      <c r="I81" s="62"/>
      <c r="J81" s="6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69" t="s">
        <v>75</v>
      </c>
      <c r="C82" s="45"/>
      <c r="D82" s="3"/>
      <c r="E82" s="21"/>
      <c r="F82" s="3"/>
      <c r="G82" s="3"/>
      <c r="H82" s="3"/>
      <c r="I82" s="1"/>
      <c r="J82" s="2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70" t="s">
        <v>76</v>
      </c>
      <c r="C83" s="8"/>
      <c r="D83" s="8"/>
      <c r="E83" s="22"/>
      <c r="F83" s="8"/>
      <c r="G83" s="8"/>
      <c r="H83" s="8"/>
      <c r="I83" s="8"/>
      <c r="J83" s="2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43"/>
      <c r="C84" s="3"/>
      <c r="D84" s="3"/>
      <c r="E84" s="21"/>
      <c r="F84" s="3"/>
      <c r="G84" s="3"/>
      <c r="H84" s="3"/>
      <c r="I84" s="1"/>
      <c r="J84" s="2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69" t="s">
        <v>77</v>
      </c>
      <c r="C85" s="45"/>
      <c r="D85" s="45"/>
      <c r="E85" s="30"/>
      <c r="F85" s="3"/>
      <c r="G85" s="3"/>
      <c r="H85" s="3"/>
      <c r="I85" s="3"/>
      <c r="J85" s="2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69" t="s">
        <v>78</v>
      </c>
      <c r="C86" s="45"/>
      <c r="D86" s="3"/>
      <c r="E86" s="21"/>
      <c r="F86" s="3"/>
      <c r="G86" s="3"/>
      <c r="H86" s="3"/>
      <c r="I86" s="3"/>
      <c r="J86" s="2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04" t="s">
        <v>79</v>
      </c>
      <c r="C87" s="100"/>
      <c r="D87" s="100"/>
      <c r="E87" s="101"/>
      <c r="F87" s="62"/>
      <c r="G87" s="62"/>
      <c r="H87" s="62"/>
      <c r="I87" s="62"/>
      <c r="J87" s="6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69" t="s">
        <v>80</v>
      </c>
      <c r="C88" s="45"/>
      <c r="D88" s="3"/>
      <c r="E88" s="21"/>
      <c r="F88" s="3"/>
      <c r="G88" s="3"/>
      <c r="H88" s="3"/>
      <c r="I88" s="3"/>
      <c r="J88" s="2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69" t="s">
        <v>81</v>
      </c>
      <c r="C89" s="45"/>
      <c r="D89" s="3"/>
      <c r="E89" s="21"/>
      <c r="F89" s="3"/>
      <c r="G89" s="3"/>
      <c r="H89" s="3"/>
      <c r="I89" s="3"/>
      <c r="J89" s="2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70" t="s">
        <v>82</v>
      </c>
      <c r="C90" s="45"/>
      <c r="D90" s="3"/>
      <c r="E90" s="21"/>
      <c r="F90" s="3"/>
      <c r="G90" s="3"/>
      <c r="H90" s="3"/>
      <c r="I90" s="3"/>
      <c r="J90" s="2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43"/>
      <c r="C91" s="3"/>
      <c r="D91" s="3"/>
      <c r="E91" s="21"/>
      <c r="F91" s="3"/>
      <c r="G91" s="3"/>
      <c r="H91" s="3"/>
      <c r="I91" s="1"/>
      <c r="J91" s="2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69" t="s">
        <v>83</v>
      </c>
      <c r="C92" s="45"/>
      <c r="D92" s="3"/>
      <c r="E92" s="21"/>
      <c r="F92" s="3"/>
      <c r="G92" s="3"/>
      <c r="H92" s="3"/>
      <c r="I92" s="3"/>
      <c r="J92" s="2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70" t="s">
        <v>84</v>
      </c>
      <c r="C93" s="8"/>
      <c r="D93" s="8"/>
      <c r="E93" s="22"/>
      <c r="F93" s="8"/>
      <c r="G93" s="8"/>
      <c r="H93" s="8"/>
      <c r="I93" s="8"/>
      <c r="J93" s="2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43"/>
      <c r="C94" s="3"/>
      <c r="D94" s="3"/>
      <c r="E94" s="21"/>
      <c r="F94" s="3"/>
      <c r="G94" s="3"/>
      <c r="H94" s="3"/>
      <c r="I94" s="1"/>
      <c r="J94" s="2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75" t="s">
        <v>85</v>
      </c>
      <c r="C95" s="1"/>
      <c r="D95" s="1"/>
      <c r="E95" s="28"/>
      <c r="F95" s="1"/>
      <c r="G95" s="1"/>
      <c r="H95" s="1"/>
      <c r="I95" s="1"/>
      <c r="J95" s="2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75"/>
      <c r="C96" s="1"/>
      <c r="D96" s="1"/>
      <c r="E96" s="28"/>
      <c r="F96" s="1"/>
      <c r="G96" s="1"/>
      <c r="H96" s="1"/>
      <c r="I96" s="1"/>
      <c r="J96" s="2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95" customHeight="1" x14ac:dyDescent="0.3">
      <c r="A97" s="1"/>
      <c r="B97" s="69" t="s">
        <v>86</v>
      </c>
      <c r="C97" s="45"/>
      <c r="D97" s="45"/>
      <c r="E97" s="30"/>
      <c r="F97" s="3"/>
      <c r="G97" s="3"/>
      <c r="H97" s="3"/>
      <c r="I97" s="3"/>
      <c r="J97" s="2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69" t="s">
        <v>87</v>
      </c>
      <c r="C98" s="3"/>
      <c r="D98" s="3"/>
      <c r="E98" s="21"/>
      <c r="F98" s="3"/>
      <c r="G98" s="3"/>
      <c r="H98" s="3"/>
      <c r="I98" s="3"/>
      <c r="J98" s="2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69" t="s">
        <v>88</v>
      </c>
      <c r="C99" s="3"/>
      <c r="D99" s="3"/>
      <c r="E99" s="21"/>
      <c r="F99" s="3"/>
      <c r="G99" s="3"/>
      <c r="H99" s="3"/>
      <c r="I99" s="3"/>
      <c r="J99" s="2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69" t="s">
        <v>89</v>
      </c>
      <c r="C100" s="3"/>
      <c r="D100" s="3"/>
      <c r="E100" s="21"/>
      <c r="F100" s="3"/>
      <c r="G100" s="3"/>
      <c r="H100" s="3"/>
      <c r="I100" s="3"/>
      <c r="J100" s="2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70" t="s">
        <v>90</v>
      </c>
      <c r="C101" s="8"/>
      <c r="D101" s="8"/>
      <c r="E101" s="22"/>
      <c r="F101" s="8"/>
      <c r="G101" s="8"/>
      <c r="H101" s="8"/>
      <c r="I101" s="8"/>
      <c r="J101" s="2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43"/>
      <c r="C102" s="8"/>
      <c r="D102" s="3"/>
      <c r="E102" s="21"/>
      <c r="F102" s="3"/>
      <c r="G102" s="3"/>
      <c r="H102" s="3"/>
      <c r="I102" s="1"/>
      <c r="J102" s="2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2" thickBot="1" x14ac:dyDescent="0.35">
      <c r="A103" s="1"/>
      <c r="B103" s="76" t="s">
        <v>91</v>
      </c>
      <c r="C103" s="10"/>
      <c r="D103" s="10"/>
      <c r="E103" s="27"/>
      <c r="F103" s="10"/>
      <c r="G103" s="10"/>
      <c r="H103" s="10"/>
      <c r="I103" s="10"/>
      <c r="J103" s="2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2" thickTop="1" x14ac:dyDescent="0.3">
      <c r="A104" s="1"/>
      <c r="B104" s="43"/>
      <c r="C104" s="3"/>
      <c r="D104" s="3"/>
      <c r="E104" s="21"/>
      <c r="F104" s="3"/>
      <c r="G104" s="3"/>
      <c r="H104" s="3"/>
      <c r="I104" s="1"/>
      <c r="J104" s="2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95" customHeight="1" x14ac:dyDescent="0.3">
      <c r="A105" s="1"/>
      <c r="B105" s="43"/>
      <c r="C105" s="3"/>
      <c r="D105" s="3"/>
      <c r="E105" s="21"/>
      <c r="F105" s="3"/>
      <c r="G105" s="3"/>
      <c r="H105" s="3"/>
      <c r="I105" s="1"/>
      <c r="J105" s="2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05" customHeight="1" x14ac:dyDescent="0.3">
      <c r="A106" s="1"/>
      <c r="B106" s="113" t="s">
        <v>92</v>
      </c>
      <c r="C106" s="114" t="s">
        <v>20</v>
      </c>
      <c r="D106" s="114"/>
      <c r="E106" s="115"/>
      <c r="F106" s="114" t="s">
        <v>21</v>
      </c>
      <c r="G106" s="114"/>
      <c r="H106" s="114"/>
      <c r="I106" s="114"/>
      <c r="J106" s="11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05" customHeight="1" x14ac:dyDescent="0.3">
      <c r="A107" s="1"/>
      <c r="B107" s="113"/>
      <c r="C107" s="18">
        <f>D107-1</f>
        <v>-3</v>
      </c>
      <c r="D107" s="18">
        <f>E107-1</f>
        <v>-2</v>
      </c>
      <c r="E107" s="25">
        <f>F107-1</f>
        <v>-1</v>
      </c>
      <c r="F107" s="18">
        <f>C4</f>
        <v>0</v>
      </c>
      <c r="G107" s="18">
        <f>F107+1</f>
        <v>1</v>
      </c>
      <c r="H107" s="18">
        <f>G107+1</f>
        <v>2</v>
      </c>
      <c r="I107" s="18">
        <f>H107+1</f>
        <v>3</v>
      </c>
      <c r="J107" s="25">
        <f>I107+1</f>
        <v>4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43"/>
      <c r="C108" s="3"/>
      <c r="D108" s="3"/>
      <c r="E108" s="21"/>
      <c r="F108" s="3"/>
      <c r="G108" s="3"/>
      <c r="H108" s="3"/>
      <c r="I108" s="1"/>
      <c r="J108" s="2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70" t="s">
        <v>46</v>
      </c>
      <c r="C109" s="45"/>
      <c r="D109" s="45"/>
      <c r="E109" s="30"/>
      <c r="F109" s="3"/>
      <c r="G109" s="3"/>
      <c r="H109" s="3"/>
      <c r="I109" s="3"/>
      <c r="J109" s="21">
        <f>J42</f>
        <v>0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69" t="s">
        <v>39</v>
      </c>
      <c r="C110" s="45"/>
      <c r="D110" s="3"/>
      <c r="E110" s="21"/>
      <c r="F110" s="3"/>
      <c r="G110" s="3"/>
      <c r="H110" s="3"/>
      <c r="I110" s="3"/>
      <c r="J110" s="21" t="e">
        <f>J111*J12</f>
        <v>#DIV/0!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02" t="s">
        <v>93</v>
      </c>
      <c r="C111" s="64"/>
      <c r="D111" s="64"/>
      <c r="E111" s="26"/>
      <c r="F111" s="73"/>
      <c r="G111" s="73"/>
      <c r="H111" s="73"/>
      <c r="I111" s="73"/>
      <c r="J111" s="74" t="e">
        <f>AVERAGE(G111:I111)</f>
        <v>#DIV/0!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69" t="s">
        <v>94</v>
      </c>
      <c r="C112" s="45"/>
      <c r="D112" s="45"/>
      <c r="E112" s="30"/>
      <c r="F112" s="3"/>
      <c r="G112" s="3"/>
      <c r="H112" s="3"/>
      <c r="I112" s="1"/>
      <c r="J112" s="2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69" t="s">
        <v>95</v>
      </c>
      <c r="C113" s="3"/>
      <c r="D113" s="3"/>
      <c r="E113" s="21"/>
      <c r="F113" s="3"/>
      <c r="G113" s="3"/>
      <c r="H113" s="3"/>
      <c r="I113" s="3"/>
      <c r="J113" s="3">
        <f>I113</f>
        <v>0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69" t="s">
        <v>96</v>
      </c>
      <c r="C114" s="3"/>
      <c r="D114" s="3"/>
      <c r="E114" s="21"/>
      <c r="F114" s="3"/>
      <c r="G114" s="3"/>
      <c r="H114" s="3"/>
      <c r="I114" s="3"/>
      <c r="J114" s="21">
        <f>(I60-I83)-(J60-J83)</f>
        <v>0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69" t="s">
        <v>97</v>
      </c>
      <c r="C115" s="3"/>
      <c r="D115" s="3"/>
      <c r="E115" s="21"/>
      <c r="F115" s="3"/>
      <c r="G115" s="3"/>
      <c r="H115" s="3"/>
      <c r="I115" s="3"/>
      <c r="J115" s="21">
        <f>I55-J55</f>
        <v>0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69" t="s">
        <v>54</v>
      </c>
      <c r="C116" s="3"/>
      <c r="D116" s="3"/>
      <c r="E116" s="21"/>
      <c r="F116" s="3"/>
      <c r="G116" s="3"/>
      <c r="H116" s="3"/>
      <c r="I116" s="3"/>
      <c r="J116" s="21">
        <f>I57-J57</f>
        <v>0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69" t="s">
        <v>98</v>
      </c>
      <c r="C117" s="3"/>
      <c r="D117" s="3"/>
      <c r="E117" s="21"/>
      <c r="F117" s="3"/>
      <c r="G117" s="3"/>
      <c r="H117" s="3"/>
      <c r="I117" s="3"/>
      <c r="J117" s="21">
        <f>I76-J76</f>
        <v>0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69" t="s">
        <v>99</v>
      </c>
      <c r="C118" s="3"/>
      <c r="D118" s="3"/>
      <c r="E118" s="21"/>
      <c r="F118" s="3"/>
      <c r="G118" s="3"/>
      <c r="H118" s="3"/>
      <c r="I118" s="1"/>
      <c r="J118" s="2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69" t="s">
        <v>100</v>
      </c>
      <c r="C119" s="3"/>
      <c r="D119" s="3"/>
      <c r="E119" s="21"/>
      <c r="F119" s="3"/>
      <c r="G119" s="3"/>
      <c r="H119" s="3"/>
      <c r="I119" s="3"/>
      <c r="J119" s="21">
        <v>0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70" t="s">
        <v>101</v>
      </c>
      <c r="C120" s="8"/>
      <c r="D120" s="8"/>
      <c r="E120" s="22"/>
      <c r="F120" s="8"/>
      <c r="G120" s="8"/>
      <c r="H120" s="8"/>
      <c r="I120" s="8"/>
      <c r="J120" s="22" t="e">
        <f>SUM(J109:J110,J115:J119)</f>
        <v>#DIV/0!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43"/>
      <c r="C121" s="11"/>
      <c r="D121" s="11"/>
      <c r="E121" s="23"/>
      <c r="F121" s="3"/>
      <c r="G121" s="3"/>
      <c r="H121" s="3"/>
      <c r="I121" s="1"/>
      <c r="J121" s="2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69" t="s">
        <v>102</v>
      </c>
      <c r="C122" s="45"/>
      <c r="D122" s="45"/>
      <c r="E122" s="30"/>
      <c r="F122" s="3"/>
      <c r="G122" s="3"/>
      <c r="H122" s="3"/>
      <c r="I122" s="3"/>
      <c r="J122" s="21" t="e">
        <f>J141</f>
        <v>#DIV/0!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69" t="s">
        <v>103</v>
      </c>
      <c r="C123" s="3"/>
      <c r="D123" s="3"/>
      <c r="E123" s="21"/>
      <c r="F123" s="1"/>
      <c r="G123" s="1"/>
      <c r="H123" s="1"/>
      <c r="I123" s="1"/>
      <c r="J123" s="2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69" t="s">
        <v>104</v>
      </c>
      <c r="C124" s="3"/>
      <c r="D124" s="3"/>
      <c r="E124" s="21"/>
      <c r="F124" s="1"/>
      <c r="G124" s="1"/>
      <c r="H124" s="1"/>
      <c r="I124" s="1"/>
      <c r="J124" s="2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69" t="s">
        <v>105</v>
      </c>
      <c r="C125" s="3"/>
      <c r="D125" s="3"/>
      <c r="E125" s="21"/>
      <c r="F125" s="1"/>
      <c r="G125" s="1"/>
      <c r="H125" s="1"/>
      <c r="I125" s="1"/>
      <c r="J125" s="2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69" t="s">
        <v>106</v>
      </c>
      <c r="C126" s="3"/>
      <c r="D126" s="3"/>
      <c r="E126" s="21"/>
      <c r="F126" s="1"/>
      <c r="G126" s="1"/>
      <c r="H126" s="1"/>
      <c r="I126" s="1"/>
      <c r="J126" s="2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70" t="s">
        <v>107</v>
      </c>
      <c r="C127" s="8"/>
      <c r="D127" s="8"/>
      <c r="E127" s="22"/>
      <c r="F127" s="8"/>
      <c r="G127" s="8"/>
      <c r="H127" s="8"/>
      <c r="I127" s="8"/>
      <c r="J127" s="22" t="e">
        <f>SUM(J122:J126)</f>
        <v>#DIV/0!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43"/>
      <c r="C128" s="3"/>
      <c r="D128" s="3"/>
      <c r="E128" s="21"/>
      <c r="F128" s="1"/>
      <c r="G128" s="1"/>
      <c r="H128" s="1"/>
      <c r="I128" s="1"/>
      <c r="J128" s="2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69" t="s">
        <v>108</v>
      </c>
      <c r="C129" s="45"/>
      <c r="D129" s="45"/>
      <c r="E129" s="30"/>
      <c r="F129" s="56"/>
      <c r="G129" s="56"/>
      <c r="H129" s="56"/>
      <c r="I129" s="56"/>
      <c r="J129" s="33">
        <v>0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69" t="s">
        <v>109</v>
      </c>
      <c r="C130" s="3"/>
      <c r="D130" s="3"/>
      <c r="E130" s="21"/>
      <c r="F130" s="56"/>
      <c r="G130" s="56"/>
      <c r="H130" s="56"/>
      <c r="I130" s="56"/>
      <c r="J130" s="33">
        <v>800000000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69" t="s">
        <v>110</v>
      </c>
      <c r="C131" s="3"/>
      <c r="D131" s="3"/>
      <c r="E131" s="21"/>
      <c r="F131" s="56"/>
      <c r="G131" s="56"/>
      <c r="H131" s="56"/>
      <c r="I131" s="56"/>
      <c r="J131" s="33">
        <v>0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69" t="s">
        <v>111</v>
      </c>
      <c r="C132" s="3"/>
      <c r="D132" s="3"/>
      <c r="E132" s="21"/>
      <c r="F132" s="56"/>
      <c r="G132" s="56"/>
      <c r="H132" s="56"/>
      <c r="I132" s="56"/>
      <c r="J132" s="33">
        <v>0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69" t="s">
        <v>112</v>
      </c>
      <c r="C133" s="3"/>
      <c r="D133" s="3"/>
      <c r="E133" s="21"/>
      <c r="F133" s="56"/>
      <c r="G133" s="56"/>
      <c r="H133" s="56"/>
      <c r="I133" s="56"/>
      <c r="J133" s="33">
        <v>0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70" t="s">
        <v>113</v>
      </c>
      <c r="C134" s="8"/>
      <c r="D134" s="8"/>
      <c r="E134" s="22"/>
      <c r="F134" s="20"/>
      <c r="G134" s="20"/>
      <c r="H134" s="20"/>
      <c r="I134" s="20"/>
      <c r="J134" s="77">
        <f>SUM(J129:J133)</f>
        <v>800000000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43"/>
      <c r="C135" s="3"/>
      <c r="D135" s="3"/>
      <c r="E135" s="21"/>
      <c r="F135" s="1"/>
      <c r="G135" s="1"/>
      <c r="H135" s="1"/>
      <c r="I135" s="1"/>
      <c r="J135" s="2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69" t="s">
        <v>114</v>
      </c>
      <c r="C136" s="45"/>
      <c r="D136" s="45"/>
      <c r="E136" s="30"/>
      <c r="F136" s="56"/>
      <c r="G136" s="56"/>
      <c r="H136" s="56"/>
      <c r="I136" s="56"/>
      <c r="J136" s="33">
        <v>0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69" t="s">
        <v>115</v>
      </c>
      <c r="C137" s="8"/>
      <c r="D137" s="8"/>
      <c r="E137" s="22"/>
      <c r="F137" s="20"/>
      <c r="G137" s="20"/>
      <c r="H137" s="20"/>
      <c r="I137" s="20"/>
      <c r="J137" s="77" t="e">
        <f>J120+J127+J134</f>
        <v>#DIV/0!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69" t="s">
        <v>116</v>
      </c>
      <c r="C138" s="3"/>
      <c r="D138" s="3"/>
      <c r="E138" s="21"/>
      <c r="F138" s="9"/>
      <c r="G138" s="9"/>
      <c r="H138" s="9"/>
      <c r="I138" s="9"/>
      <c r="J138" s="29" t="e">
        <f>J139+J137</f>
        <v>#DIV/0!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69" t="s">
        <v>117</v>
      </c>
      <c r="C139" s="3"/>
      <c r="D139" s="3"/>
      <c r="E139" s="21"/>
      <c r="F139" s="3"/>
      <c r="G139" s="3"/>
      <c r="H139" s="3"/>
      <c r="I139" s="3"/>
      <c r="J139" s="21">
        <f>I138</f>
        <v>0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69" t="s">
        <v>118</v>
      </c>
      <c r="C140" s="3"/>
      <c r="D140" s="3"/>
      <c r="E140" s="21"/>
      <c r="F140" s="3"/>
      <c r="G140" s="3"/>
      <c r="H140" s="3"/>
      <c r="I140" s="3"/>
      <c r="J140" s="21" t="e">
        <f>J120</f>
        <v>#DIV/0!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95" customHeight="1" x14ac:dyDescent="0.3">
      <c r="A141" s="1"/>
      <c r="B141" s="69" t="s">
        <v>119</v>
      </c>
      <c r="C141" s="3"/>
      <c r="D141" s="3"/>
      <c r="E141" s="21"/>
      <c r="F141" s="45"/>
      <c r="G141" s="45"/>
      <c r="H141" s="45"/>
      <c r="I141" s="45"/>
      <c r="J141" s="30" t="e">
        <f>-J12*J142</f>
        <v>#DIV/0!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95" customHeight="1" x14ac:dyDescent="0.3">
      <c r="A142" s="1"/>
      <c r="B142" s="104" t="s">
        <v>120</v>
      </c>
      <c r="C142" s="19"/>
      <c r="D142" s="19"/>
      <c r="E142" s="24"/>
      <c r="F142" s="5"/>
      <c r="G142" s="5"/>
      <c r="H142" s="5"/>
      <c r="I142" s="5"/>
      <c r="J142" s="53" t="e">
        <f>AVERAGE(F142:I142)</f>
        <v>#DIV/0!</v>
      </c>
      <c r="K142" s="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78" t="s">
        <v>121</v>
      </c>
      <c r="C143" s="8"/>
      <c r="D143" s="8"/>
      <c r="E143" s="22"/>
      <c r="F143" s="8"/>
      <c r="G143" s="8"/>
      <c r="H143" s="8"/>
      <c r="I143" s="8"/>
      <c r="J143" s="22" t="e">
        <f>J39+J110-J114-J141</f>
        <v>#DIV/0!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</sheetData>
  <mergeCells count="9">
    <mergeCell ref="C9:E9"/>
    <mergeCell ref="F9:J9"/>
    <mergeCell ref="B9:B10"/>
    <mergeCell ref="B106:B107"/>
    <mergeCell ref="C106:E106"/>
    <mergeCell ref="F106:J106"/>
    <mergeCell ref="B47:B48"/>
    <mergeCell ref="C47:E47"/>
    <mergeCell ref="F47:J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0F0E-1781-1046-942B-C56D5942FA35}">
  <dimension ref="A1:BR265"/>
  <sheetViews>
    <sheetView zoomScale="116" workbookViewId="0">
      <selection activeCell="F3" sqref="F3"/>
    </sheetView>
  </sheetViews>
  <sheetFormatPr defaultColWidth="11" defaultRowHeight="15.6" x14ac:dyDescent="0.3"/>
  <cols>
    <col min="1" max="1" width="4.5" customWidth="1"/>
    <col min="4" max="4" width="19.296875" customWidth="1"/>
    <col min="5" max="5" width="17.796875" bestFit="1" customWidth="1"/>
    <col min="6" max="8" width="18.796875" bestFit="1" customWidth="1"/>
    <col min="9" max="9" width="19.796875" bestFit="1" customWidth="1"/>
    <col min="11" max="11" width="12.796875" customWidth="1"/>
    <col min="12" max="12" width="13.5" customWidth="1"/>
    <col min="13" max="13" width="24" bestFit="1" customWidth="1"/>
    <col min="15" max="15" width="20.19921875" customWidth="1"/>
    <col min="16" max="16" width="23.796875" customWidth="1"/>
    <col min="18" max="18" width="23" bestFit="1" customWidth="1"/>
    <col min="19" max="19" width="19.796875" bestFit="1" customWidth="1"/>
  </cols>
  <sheetData>
    <row r="1" spans="1:70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ht="21" x14ac:dyDescent="0.4">
      <c r="A2" s="1"/>
      <c r="B2" s="116" t="s">
        <v>122</v>
      </c>
      <c r="C2" s="116"/>
      <c r="D2" s="116"/>
      <c r="E2" s="3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x14ac:dyDescent="0.3">
      <c r="A3" s="1"/>
      <c r="B3" s="1"/>
      <c r="C3" s="1"/>
      <c r="D3" s="1"/>
      <c r="E3" s="1"/>
      <c r="F3" s="1"/>
      <c r="G3" s="99" t="s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3">
      <c r="A5" s="1"/>
      <c r="B5" s="39" t="s">
        <v>123</v>
      </c>
      <c r="C5" s="40"/>
      <c r="D5" s="40"/>
      <c r="E5" s="117" t="s">
        <v>21</v>
      </c>
      <c r="F5" s="117"/>
      <c r="G5" s="117"/>
      <c r="H5" s="117"/>
      <c r="I5" s="118"/>
      <c r="J5" s="1"/>
      <c r="K5" s="39" t="s">
        <v>124</v>
      </c>
      <c r="L5" s="50"/>
      <c r="M5" s="51"/>
      <c r="N5" s="37"/>
      <c r="O5" s="39" t="s">
        <v>125</v>
      </c>
      <c r="P5" s="5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x14ac:dyDescent="0.3">
      <c r="A6" s="1"/>
      <c r="B6" s="17"/>
      <c r="C6" s="18"/>
      <c r="D6" s="18">
        <f>'Statements Model'!E10</f>
        <v>-1</v>
      </c>
      <c r="E6" s="41">
        <f>'Statements Model'!F107</f>
        <v>0</v>
      </c>
      <c r="F6" s="41">
        <f>'Statements Model'!G107</f>
        <v>1</v>
      </c>
      <c r="G6" s="41">
        <f>'Statements Model'!H107</f>
        <v>2</v>
      </c>
      <c r="H6" s="41">
        <f>'Statements Model'!I107</f>
        <v>3</v>
      </c>
      <c r="I6" s="42">
        <f>'Statements Model'!J107</f>
        <v>4</v>
      </c>
      <c r="J6" s="1"/>
      <c r="K6" s="52"/>
      <c r="L6" s="41"/>
      <c r="M6" s="42"/>
      <c r="N6" s="37"/>
      <c r="O6" s="52"/>
      <c r="P6" s="8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3">
      <c r="A7" s="1"/>
      <c r="B7" s="43"/>
      <c r="C7" s="1"/>
      <c r="D7" s="1"/>
      <c r="E7" s="1"/>
      <c r="F7" s="1"/>
      <c r="G7" s="1"/>
      <c r="H7" s="1"/>
      <c r="I7" s="28"/>
      <c r="J7" s="1"/>
      <c r="K7" s="43" t="s">
        <v>126</v>
      </c>
      <c r="L7" s="1"/>
      <c r="M7" s="74"/>
      <c r="N7" s="1"/>
      <c r="O7" s="43" t="e" vm="1">
        <v>#VALUE!</v>
      </c>
      <c r="P7" s="53" cm="1">
        <f t="array" ref="P7">_FV(O7,"Yield yesterday",TRUE)</f>
        <v>4.8750000000000002E-2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3">
      <c r="A8" s="1"/>
      <c r="B8" s="44" t="s">
        <v>35</v>
      </c>
      <c r="C8" s="1"/>
      <c r="D8" s="1"/>
      <c r="E8" s="45"/>
      <c r="F8" s="45"/>
      <c r="G8" s="45"/>
      <c r="H8" s="45"/>
      <c r="I8" s="30"/>
      <c r="J8" s="1"/>
      <c r="K8" s="43"/>
      <c r="L8" s="1"/>
      <c r="M8" s="28"/>
      <c r="N8" s="1"/>
      <c r="O8" s="43" t="e" vm="2">
        <v>#VALUE!</v>
      </c>
      <c r="P8" s="53" cm="1">
        <f t="array" ref="P8">_FV(O8,"Yield yesterday",TRUE)</f>
        <v>4.8179999999999994E-2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x14ac:dyDescent="0.3">
      <c r="A9" s="1"/>
      <c r="B9" s="43"/>
      <c r="C9" s="1"/>
      <c r="D9" s="1"/>
      <c r="E9" s="1"/>
      <c r="F9" s="1"/>
      <c r="G9" s="1"/>
      <c r="H9" s="1"/>
      <c r="I9" s="28"/>
      <c r="J9" s="1"/>
      <c r="K9" s="43" t="s">
        <v>127</v>
      </c>
      <c r="L9" s="1"/>
      <c r="M9" s="59"/>
      <c r="N9" s="1"/>
      <c r="O9" s="43"/>
      <c r="P9" s="5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x14ac:dyDescent="0.3">
      <c r="A10" s="1"/>
      <c r="B10" s="44" t="s">
        <v>121</v>
      </c>
      <c r="C10" s="1"/>
      <c r="D10" s="1"/>
      <c r="E10" s="45"/>
      <c r="F10" s="45"/>
      <c r="G10" s="45"/>
      <c r="H10" s="45"/>
      <c r="I10" s="30"/>
      <c r="J10" s="1"/>
      <c r="K10" s="43" t="s">
        <v>128</v>
      </c>
      <c r="L10" s="1"/>
      <c r="M10" s="29"/>
      <c r="N10" s="1"/>
      <c r="O10" s="43" t="s">
        <v>129</v>
      </c>
      <c r="P10" s="26">
        <f>AVERAGE(P7:P8)</f>
        <v>4.8464999999999994E-2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x14ac:dyDescent="0.3">
      <c r="A11" s="1"/>
      <c r="B11" s="46" t="s">
        <v>130</v>
      </c>
      <c r="C11" s="47"/>
      <c r="D11" s="47"/>
      <c r="E11" s="48"/>
      <c r="F11" s="48"/>
      <c r="G11" s="48"/>
      <c r="H11" s="48"/>
      <c r="I11" s="49"/>
      <c r="J11" s="1"/>
      <c r="K11" s="43"/>
      <c r="L11" s="1"/>
      <c r="M11" s="28"/>
      <c r="N11" s="1"/>
      <c r="O11" s="43" t="s">
        <v>131</v>
      </c>
      <c r="P11" s="84">
        <v>1.96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43" t="s">
        <v>132</v>
      </c>
      <c r="L12" s="1"/>
      <c r="M12" s="54"/>
      <c r="N12" s="1"/>
      <c r="O12" s="43" t="s">
        <v>133</v>
      </c>
      <c r="P12" s="85">
        <v>0.08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43" t="s">
        <v>134</v>
      </c>
      <c r="L13" s="1"/>
      <c r="M13" s="21"/>
      <c r="N13" s="1"/>
      <c r="O13" s="86" t="s">
        <v>135</v>
      </c>
      <c r="P13" s="87">
        <f>P10+P11*(P12-P10)</f>
        <v>0.1102736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44" t="s">
        <v>136</v>
      </c>
      <c r="L14" s="1"/>
      <c r="M14" s="55"/>
      <c r="N14" s="1"/>
      <c r="O14" s="43"/>
      <c r="P14" s="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43"/>
      <c r="L15" s="1"/>
      <c r="M15" s="28"/>
      <c r="N15" s="1"/>
      <c r="O15" s="43" t="s">
        <v>137</v>
      </c>
      <c r="P15" s="88">
        <v>0.35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x14ac:dyDescent="0.3">
      <c r="A16" s="1"/>
      <c r="B16" s="39" t="s">
        <v>138</v>
      </c>
      <c r="C16" s="40"/>
      <c r="D16" s="60"/>
      <c r="E16" s="1"/>
      <c r="F16" s="1"/>
      <c r="G16" s="1"/>
      <c r="H16" s="1"/>
      <c r="I16" s="1"/>
      <c r="J16" s="1"/>
      <c r="K16" s="43" t="s">
        <v>139</v>
      </c>
      <c r="L16" s="1"/>
      <c r="M16" s="28"/>
      <c r="N16" s="1"/>
      <c r="O16" s="43" t="s">
        <v>9</v>
      </c>
      <c r="P16" s="33" t="e" cm="1">
        <f t="array" aca="1" ref="P16" ca="1">[1]!_xldudf_WISEPRICE('Statements Model'!C2,DCF!O16)</f>
        <v>#NAME?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x14ac:dyDescent="0.3">
      <c r="A17" s="1"/>
      <c r="B17" s="17"/>
      <c r="C17" s="18"/>
      <c r="D17" s="25"/>
      <c r="E17" s="1"/>
      <c r="F17" s="1"/>
      <c r="G17" s="1"/>
      <c r="H17" s="1"/>
      <c r="I17" s="1"/>
      <c r="J17" s="1"/>
      <c r="K17" s="44" t="s">
        <v>140</v>
      </c>
      <c r="L17" s="1"/>
      <c r="M17" s="54"/>
      <c r="N17" s="1"/>
      <c r="O17" s="43" t="s">
        <v>141</v>
      </c>
      <c r="P17" s="33" t="e" cm="1">
        <f t="array" aca="1" ref="P17" ca="1">[1]!_xldudf_WISE($E$3,O17,$D$6)</f>
        <v>#NAME?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x14ac:dyDescent="0.3">
      <c r="A18" s="1"/>
      <c r="B18" s="43" t="s">
        <v>142</v>
      </c>
      <c r="C18" s="1"/>
      <c r="D18" s="29">
        <f>M20</f>
        <v>0</v>
      </c>
      <c r="E18" s="1"/>
      <c r="F18" s="1"/>
      <c r="G18" s="1"/>
      <c r="H18" s="1"/>
      <c r="I18" s="1"/>
      <c r="J18" s="1"/>
      <c r="K18" s="43"/>
      <c r="L18" s="1"/>
      <c r="M18" s="28"/>
      <c r="N18" s="1"/>
      <c r="O18" s="43" t="s">
        <v>143</v>
      </c>
      <c r="P18" s="33" t="e" cm="1">
        <f t="array" aca="1" ref="P18" ca="1">[1]!_xldudf_WISE($E$3,O18,$D$6)</f>
        <v>#NAME?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x14ac:dyDescent="0.3">
      <c r="A19" s="1"/>
      <c r="B19" s="43" t="str">
        <f>IF(M22&gt;0,"Upside","Downside")</f>
        <v>Downside</v>
      </c>
      <c r="C19" s="1"/>
      <c r="D19" s="29">
        <f>M22</f>
        <v>0</v>
      </c>
      <c r="E19" s="1"/>
      <c r="F19" s="1"/>
      <c r="G19" s="1"/>
      <c r="H19" s="1"/>
      <c r="I19" s="1"/>
      <c r="J19" s="1"/>
      <c r="K19" s="44" t="s">
        <v>144</v>
      </c>
      <c r="L19" s="1"/>
      <c r="M19" s="33"/>
      <c r="N19" s="1"/>
      <c r="O19" s="86" t="s">
        <v>145</v>
      </c>
      <c r="P19" s="77" t="e">
        <f ca="1">P16-P17+P18</f>
        <v>#NAME?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x14ac:dyDescent="0.3">
      <c r="A20" s="1"/>
      <c r="B20" s="57" t="s">
        <v>146</v>
      </c>
      <c r="C20" s="47"/>
      <c r="D20" s="61">
        <f>M19</f>
        <v>0</v>
      </c>
      <c r="E20" s="1"/>
      <c r="F20" s="1"/>
      <c r="G20" s="1"/>
      <c r="H20" s="1"/>
      <c r="I20" s="1"/>
      <c r="J20" s="1"/>
      <c r="K20" s="43" t="s">
        <v>147</v>
      </c>
      <c r="L20" s="38" t="s">
        <v>6</v>
      </c>
      <c r="M20" s="33"/>
      <c r="N20" s="1"/>
      <c r="O20" s="89"/>
      <c r="P20" s="2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3"/>
      <c r="L21" s="1"/>
      <c r="M21" s="28"/>
      <c r="N21" s="1"/>
      <c r="O21" s="43" t="s">
        <v>148</v>
      </c>
      <c r="P21" s="90" t="e">
        <f ca="1">P18</f>
        <v>#NAME?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3" t="str">
        <f>IF(M22&gt;0,"Potential Upside ($)","Potential Downside ($)")</f>
        <v>Potential Downside ($)</v>
      </c>
      <c r="L22" s="1"/>
      <c r="M22" s="29"/>
      <c r="N22" s="1"/>
      <c r="O22" s="43" t="s">
        <v>149</v>
      </c>
      <c r="P22" s="88">
        <v>0.02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57" t="str">
        <f>IF(M23&gt;0,"Potential Upside (%)","Potential Downside (%)")</f>
        <v>Potential Downside (%)</v>
      </c>
      <c r="L23" s="47"/>
      <c r="M23" s="58"/>
      <c r="N23" s="1"/>
      <c r="O23" s="43"/>
      <c r="P23" s="2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7" t="s">
        <v>150</v>
      </c>
      <c r="P24" s="91" t="e">
        <f ca="1">(P19/(P19+P21))*P13+(P21/(P19+P21))*P22*(1-P15)</f>
        <v>#NAME?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1:7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1:7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1:7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1:7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1:7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</sheetData>
  <mergeCells count="2">
    <mergeCell ref="B2:D2"/>
    <mergeCell ref="E5:I5"/>
  </mergeCells>
  <conditionalFormatting sqref="M22:M23">
    <cfRule type="cellIs" dxfId="1" priority="1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Company Comparison</vt:lpstr>
      <vt:lpstr>Statements Model</vt:lpstr>
      <vt:lpstr>DCF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Berry, Tyler S</dc:creator>
  <cp:keywords/>
  <dc:description/>
  <cp:lastModifiedBy>Jaedon Munton</cp:lastModifiedBy>
  <cp:revision/>
  <dcterms:created xsi:type="dcterms:W3CDTF">2021-08-07T23:59:12Z</dcterms:created>
  <dcterms:modified xsi:type="dcterms:W3CDTF">2023-11-02T16:31:25Z</dcterms:modified>
  <cp:category/>
  <cp:contentStatus/>
</cp:coreProperties>
</file>